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Configurator" sheetId="1" r:id="rId1"/>
    <sheet name="Preset" sheetId="2" r:id="rId2"/>
    <sheet name="Instructions" sheetId="3" r:id="rId3"/>
    <sheet name="Data Base" sheetId="4" state="hidden" r:id="rId4"/>
  </sheets>
  <definedNames>
    <definedName name="_xlnm.Print_Area" localSheetId="0">'Configurator'!$B$2:$F$27</definedName>
    <definedName name="_xlnm.Print_Titles" localSheetId="3">'Data Base'!$A:$B</definedName>
  </definedNames>
  <calcPr fullCalcOnLoad="1"/>
</workbook>
</file>

<file path=xl/sharedStrings.xml><?xml version="1.0" encoding="utf-8"?>
<sst xmlns="http://schemas.openxmlformats.org/spreadsheetml/2006/main" count="842" uniqueCount="183">
  <si>
    <t>FR</t>
  </si>
  <si>
    <t>Delay</t>
  </si>
  <si>
    <t>Output</t>
  </si>
  <si>
    <t>Limiter</t>
  </si>
  <si>
    <t>Knobs</t>
  </si>
  <si>
    <t>Crossover</t>
  </si>
  <si>
    <t>Filter 1 Type</t>
  </si>
  <si>
    <t>Filter 2 Type</t>
  </si>
  <si>
    <t>Filter 5 Type</t>
  </si>
  <si>
    <t>Filter 3 Type</t>
  </si>
  <si>
    <t>Filter 4 Type</t>
  </si>
  <si>
    <t>Frequency Band</t>
  </si>
  <si>
    <t>Connector</t>
  </si>
  <si>
    <t>Notes</t>
  </si>
  <si>
    <t>Loudspeaker System</t>
  </si>
  <si>
    <t>Programmer:  1st Rev. - Last Rev.</t>
  </si>
  <si>
    <t>0</t>
  </si>
  <si>
    <t>Options</t>
  </si>
  <si>
    <t>Compress &amp; Limit Thresh</t>
  </si>
  <si>
    <t>VU Mode</t>
  </si>
  <si>
    <t>Normal Fast</t>
  </si>
  <si>
    <t>EQ Filter Block</t>
  </si>
  <si>
    <t>HP Q (on 12dB only)</t>
  </si>
  <si>
    <t>LP Q (on 12dB only)</t>
  </si>
  <si>
    <t>Input Source Routing</t>
  </si>
  <si>
    <t>Edit Mode</t>
  </si>
  <si>
    <t>Full Edit - Free Configuration</t>
  </si>
  <si>
    <t>Compres-sor</t>
  </si>
  <si>
    <t>Dx38 OS Rev.: 2.03</t>
  </si>
  <si>
    <t>dBu</t>
  </si>
  <si>
    <t>In1</t>
  </si>
  <si>
    <t>In2</t>
  </si>
  <si>
    <t>Dx38 Digital Parameters</t>
  </si>
  <si>
    <t>EV XLC Loudspeakers</t>
  </si>
  <si>
    <t>LF</t>
  </si>
  <si>
    <t>MB</t>
  </si>
  <si>
    <t>HF</t>
  </si>
  <si>
    <t>SUB</t>
  </si>
  <si>
    <t>Norm</t>
  </si>
  <si>
    <t>LR24</t>
  </si>
  <si>
    <t>BW24</t>
  </si>
  <si>
    <t>PEQ</t>
  </si>
  <si>
    <t>127+</t>
  </si>
  <si>
    <t>Label</t>
  </si>
  <si>
    <t>Lo</t>
  </si>
  <si>
    <t>Mid</t>
  </si>
  <si>
    <t>Hi</t>
  </si>
  <si>
    <t>604</t>
  </si>
  <si>
    <t>125</t>
  </si>
  <si>
    <t>118</t>
  </si>
  <si>
    <t>Sub</t>
  </si>
  <si>
    <t>Filter 1 Freq. (Hz)</t>
  </si>
  <si>
    <t>Filter 1 Q/Slope (Q,dB/Oct)</t>
  </si>
  <si>
    <t>Filter 1 Level (dB)</t>
  </si>
  <si>
    <t>Filter 2 Freq. (Hz)</t>
  </si>
  <si>
    <t>Filter 2 Q/Slope (Q,dB/Oct)</t>
  </si>
  <si>
    <t>Filter 2 Level (dB)</t>
  </si>
  <si>
    <t>Filter 3 Freq. (Hz)</t>
  </si>
  <si>
    <t>Filter 3 Q/Slope (Q,dB/Oct)</t>
  </si>
  <si>
    <t>Filter 3 Level (dB)</t>
  </si>
  <si>
    <t>Filter 4 Freq. (Hz)</t>
  </si>
  <si>
    <t>Filter 4 Q/Slope (Q,dB/Oct)</t>
  </si>
  <si>
    <t>Filter 4 Level (dB)</t>
  </si>
  <si>
    <t>Filter 5 Freq. (Hz)</t>
  </si>
  <si>
    <t>Filter 5 Q/Slope (Q,dB/Oct)</t>
  </si>
  <si>
    <t>HP Resp (Type,dB/Oct)</t>
  </si>
  <si>
    <t>HP Frequency (Hz)</t>
  </si>
  <si>
    <t>LP Resp (Type,dB/Oct)</t>
  </si>
  <si>
    <t>LP Frequency (Hz)</t>
  </si>
  <si>
    <t>Input Delays (uSec)</t>
  </si>
  <si>
    <t>1+2 Input Delay (uSec)</t>
  </si>
  <si>
    <t>Output Delay (uSec)</t>
  </si>
  <si>
    <t>Digital Output Level (dB)</t>
  </si>
  <si>
    <t>Polarity (Norm/Inv)</t>
  </si>
  <si>
    <t>Comp Thresh (dBu)</t>
  </si>
  <si>
    <t>Comp Ratio (X:1)</t>
  </si>
  <si>
    <t>Comp Attack (mSec)</t>
  </si>
  <si>
    <t>Comp Release (mSec)</t>
  </si>
  <si>
    <t>Limit Thresh (dBu)</t>
  </si>
  <si>
    <t>Limit Release (mSec)</t>
  </si>
  <si>
    <t>Input Knobs (dB)</t>
  </si>
  <si>
    <t>Output Knobs (dB)</t>
  </si>
  <si>
    <t>937</t>
  </si>
  <si>
    <t>127</t>
  </si>
  <si>
    <t>--</t>
  </si>
  <si>
    <t>127 &amp;</t>
  </si>
  <si>
    <t>1854</t>
  </si>
  <si>
    <t>3812</t>
  </si>
  <si>
    <t>1042</t>
  </si>
  <si>
    <t>1000</t>
  </si>
  <si>
    <t>3208</t>
  </si>
  <si>
    <t>MB/HF</t>
  </si>
  <si>
    <t>625</t>
  </si>
  <si>
    <t>127 &amp;
127+</t>
  </si>
  <si>
    <t>Assignments</t>
  </si>
  <si>
    <t>xx</t>
  </si>
  <si>
    <t>Biamp</t>
  </si>
  <si>
    <t>124</t>
  </si>
  <si>
    <t>124 &amp;
124+</t>
  </si>
  <si>
    <t>Tri &amp; Bi Tall 124 &amp; 124+, 100 Hz LR</t>
  </si>
  <si>
    <t>Electro-Voice XLC Loudspeaker Digital Parameter Configurator</t>
  </si>
  <si>
    <r>
      <t xml:space="preserve">The </t>
    </r>
    <r>
      <rPr>
        <i/>
        <sz val="8"/>
        <rFont val="Arial"/>
        <family val="2"/>
      </rPr>
      <t>XLC-127</t>
    </r>
    <r>
      <rPr>
        <sz val="8"/>
        <rFont val="Arial"/>
        <family val="2"/>
      </rPr>
      <t xml:space="preserve"> uses the DH2T high-frequency driver, while the </t>
    </r>
    <r>
      <rPr>
        <i/>
        <sz val="8"/>
        <rFont val="Arial"/>
        <family val="2"/>
      </rPr>
      <t>XLC-127+</t>
    </r>
    <r>
      <rPr>
        <sz val="8"/>
        <rFont val="Arial"/>
        <family val="2"/>
      </rPr>
      <t xml:space="preserve"> uses higher-power ND6-16 driver. Choose the </t>
    </r>
    <r>
      <rPr>
        <i/>
        <sz val="8"/>
        <rFont val="Arial"/>
        <family val="2"/>
      </rPr>
      <t>XLC-127+</t>
    </r>
    <r>
      <rPr>
        <sz val="8"/>
        <rFont val="Arial"/>
        <family val="2"/>
      </rPr>
      <t xml:space="preserve"> when the highest acoustic output is required. Do not mix XLC-127 and XLC-127+ systems in the same column.</t>
    </r>
  </si>
  <si>
    <t>for the Electro-Voice Dx38 Digital Controller</t>
  </si>
  <si>
    <r>
      <t xml:space="preserve">The </t>
    </r>
    <r>
      <rPr>
        <i/>
        <sz val="8"/>
        <rFont val="Arial"/>
        <family val="2"/>
      </rPr>
      <t>Triamped</t>
    </r>
    <r>
      <rPr>
        <sz val="8"/>
        <rFont val="Arial"/>
        <family val="2"/>
      </rPr>
      <t xml:space="preserve"> configuration offers more output and array control, but requires more amplifier channels. Choose </t>
    </r>
    <r>
      <rPr>
        <i/>
        <sz val="8"/>
        <rFont val="Arial"/>
        <family val="2"/>
      </rPr>
      <t>Biamped</t>
    </r>
    <r>
      <rPr>
        <sz val="8"/>
        <rFont val="Arial"/>
        <family val="2"/>
      </rPr>
      <t xml:space="preserve"> to minimize the number of amplifiers. Choose </t>
    </r>
    <r>
      <rPr>
        <i/>
        <sz val="8"/>
        <rFont val="Arial"/>
        <family val="2"/>
      </rPr>
      <t>Triamped</t>
    </r>
    <r>
      <rPr>
        <sz val="8"/>
        <rFont val="Arial"/>
        <family val="2"/>
      </rPr>
      <t xml:space="preserve"> for maximum output and array control. To configure the XLC-127 and XLC-127+ loudspeakers for </t>
    </r>
    <r>
      <rPr>
        <i/>
        <sz val="8"/>
        <rFont val="Arial"/>
        <family val="2"/>
      </rPr>
      <t>Biamped</t>
    </r>
    <r>
      <rPr>
        <sz val="8"/>
        <rFont val="Arial"/>
        <family val="2"/>
      </rPr>
      <t xml:space="preserve"> or </t>
    </r>
    <r>
      <rPr>
        <i/>
        <sz val="8"/>
        <rFont val="Arial"/>
        <family val="2"/>
      </rPr>
      <t>Triamped</t>
    </r>
    <r>
      <rPr>
        <sz val="8"/>
        <rFont val="Arial"/>
        <family val="2"/>
      </rPr>
      <t xml:space="preserve"> operation, remove the input panel from the back of the enclosure by removing the six screws. Plug the yellow multi-pin connector into one of the receptacles on the circuit board labeled </t>
    </r>
    <r>
      <rPr>
        <i/>
        <sz val="8"/>
        <rFont val="Arial"/>
        <family val="2"/>
      </rPr>
      <t>Biamped</t>
    </r>
    <r>
      <rPr>
        <sz val="8"/>
        <rFont val="Arial"/>
        <family val="2"/>
      </rPr>
      <t xml:space="preserve"> or </t>
    </r>
    <r>
      <rPr>
        <i/>
        <sz val="8"/>
        <rFont val="Arial"/>
        <family val="2"/>
      </rPr>
      <t>Triamped</t>
    </r>
    <r>
      <rPr>
        <sz val="8"/>
        <rFont val="Arial"/>
        <family val="2"/>
      </rPr>
      <t xml:space="preserve">, then re-install the input panel on the back of the enclosure. The loudspeaker configuration can be determined with the input panel mounted on the enclosure by noting whether the yellow dot appears next to the words </t>
    </r>
    <r>
      <rPr>
        <i/>
        <sz val="8"/>
        <rFont val="Arial"/>
        <family val="2"/>
      </rPr>
      <t>Biamped</t>
    </r>
    <r>
      <rPr>
        <sz val="8"/>
        <rFont val="Arial"/>
        <family val="2"/>
      </rPr>
      <t xml:space="preserve"> or </t>
    </r>
    <r>
      <rPr>
        <i/>
        <sz val="8"/>
        <rFont val="Arial"/>
        <family val="2"/>
      </rPr>
      <t>Triamped</t>
    </r>
    <r>
      <rPr>
        <sz val="8"/>
        <rFont val="Arial"/>
        <family val="2"/>
      </rPr>
      <t xml:space="preserve"> on the input panel. Do not mix </t>
    </r>
    <r>
      <rPr>
        <i/>
        <sz val="8"/>
        <rFont val="Arial"/>
        <family val="2"/>
      </rPr>
      <t>Biamped</t>
    </r>
    <r>
      <rPr>
        <sz val="8"/>
        <rFont val="Arial"/>
        <family val="2"/>
      </rPr>
      <t xml:space="preserve"> and </t>
    </r>
    <r>
      <rPr>
        <i/>
        <sz val="8"/>
        <rFont val="Arial"/>
        <family val="2"/>
      </rPr>
      <t>Triamped</t>
    </r>
    <r>
      <rPr>
        <sz val="8"/>
        <rFont val="Arial"/>
        <family val="2"/>
      </rPr>
      <t xml:space="preserve"> loudspeakers in the same column.</t>
    </r>
  </si>
  <si>
    <t>Instructions:  Choose the XLC loudspeaker configuration below at the left. Descriptions of the advantages of the configuration choices are shown at the right. A printable spreadsheet with the digital parameters for the selected configuration appears in the "Parameters" worksheet.</t>
  </si>
  <si>
    <t>Triamp &amp; Biamp, Tall, 60 Hz BW</t>
  </si>
  <si>
    <t>Triamp &amp; Biamp, Short, 60 Hz BW</t>
  </si>
  <si>
    <t>Triamp &amp; Biamp, Short, 100 Hz LR</t>
  </si>
  <si>
    <t>Triamp &amp; Biamp, Tall, 100 Hz LR</t>
  </si>
  <si>
    <t>Triamp &amp; Biamp, Short, Non-Overlap Sub</t>
  </si>
  <si>
    <t>Triamp &amp; Biamp, Short, Overlap Sub</t>
  </si>
  <si>
    <t>Triamp &amp; Biamp, Tall, Non-Overlap Sub</t>
  </si>
  <si>
    <t>Triamp &amp; Biamp, Tall, Overlap Sub</t>
  </si>
  <si>
    <t>124+</t>
  </si>
  <si>
    <t>Biaimp, Short</t>
  </si>
  <si>
    <t>Biamp, Short</t>
  </si>
  <si>
    <t>Triamp, Tall</t>
  </si>
  <si>
    <t>Triamp, Short</t>
  </si>
  <si>
    <t xml:space="preserve">Biamp, Short </t>
  </si>
  <si>
    <t>Biamp, Tall</t>
  </si>
  <si>
    <t>1021</t>
  </si>
  <si>
    <t>729</t>
  </si>
  <si>
    <t xml:space="preserve">
127+</t>
  </si>
  <si>
    <t>21</t>
  </si>
  <si>
    <t>Column not used.
Place holder only.</t>
  </si>
  <si>
    <t>750</t>
  </si>
  <si>
    <t>Choose more boxes when more acoustic output is required, or when a greater vertical coverage angle is required. Consult the XLC LAPS (Line Array Prediction Software) program to design the loudspeaker line array.</t>
  </si>
  <si>
    <t>DEC/GAW: 04/18/02 - DEC: 08/21/02</t>
  </si>
  <si>
    <r>
      <t xml:space="preserve">Choose </t>
    </r>
    <r>
      <rPr>
        <i/>
        <sz val="8"/>
        <rFont val="Arial"/>
        <family val="2"/>
      </rPr>
      <t>No Subwoofer</t>
    </r>
    <r>
      <rPr>
        <sz val="8"/>
        <rFont val="Arial"/>
        <family val="2"/>
      </rPr>
      <t xml:space="preserve"> when only moderate bass levels are required. In the </t>
    </r>
    <r>
      <rPr>
        <i/>
        <sz val="8"/>
        <rFont val="Arial"/>
        <family val="2"/>
      </rPr>
      <t>Subwoofer with No Overlap</t>
    </r>
    <r>
      <rPr>
        <sz val="8"/>
        <rFont val="Arial"/>
        <family val="2"/>
      </rPr>
      <t xml:space="preserve"> configration, the LF section of the full-range systems does not overlap the SUB band. This offers the best array control and the most protection for the full-range boxes and is usually the best choice. In the </t>
    </r>
    <r>
      <rPr>
        <i/>
        <sz val="8"/>
        <rFont val="Arial"/>
        <family val="2"/>
      </rPr>
      <t>Subwoofer with Overlap</t>
    </r>
    <r>
      <rPr>
        <sz val="8"/>
        <rFont val="Arial"/>
        <family val="2"/>
      </rPr>
      <t xml:space="preserve"> configuration, the LF section of the full-range systems extends lower and overlaps the SUB band. If the loudspeaker configuration is such that the audience is sitting near the full-range systems, but far enough away from the subwoofers so that listeners perceive a lack of LF energy, the </t>
    </r>
    <r>
      <rPr>
        <i/>
        <sz val="8"/>
        <rFont val="Arial"/>
        <family val="2"/>
      </rPr>
      <t>Subwoofer with Overlap</t>
    </r>
    <r>
      <rPr>
        <sz val="8"/>
        <rFont val="Arial"/>
        <family val="2"/>
      </rPr>
      <t xml:space="preserve"> configuration may work better. If an insufficient number of subwoofers are available, the </t>
    </r>
    <r>
      <rPr>
        <i/>
        <sz val="8"/>
        <rFont val="Arial"/>
        <family val="2"/>
      </rPr>
      <t>Subwoofer with Overlap</t>
    </r>
    <r>
      <rPr>
        <sz val="8"/>
        <rFont val="Arial"/>
        <family val="2"/>
      </rPr>
      <t xml:space="preserve"> configuration may produce more LF output.</t>
    </r>
  </si>
  <si>
    <t>Triamped Tall Arrays (7 or More XLC-127 or XLC-127+ Boxes)</t>
  </si>
  <si>
    <t>Biamped Short Arrays (6 or Less XLC-127 or XLC-127+ Boxes)</t>
  </si>
  <si>
    <t>Biamped Tall Arrays (7 or More XLC-127 or XLC-127+ Boxes)</t>
  </si>
  <si>
    <t>All</t>
  </si>
  <si>
    <t>Triamp</t>
  </si>
  <si>
    <t>124 &amp;</t>
  </si>
  <si>
    <t>Out1</t>
  </si>
  <si>
    <t>Out2</t>
  </si>
  <si>
    <t>Out3</t>
  </si>
  <si>
    <t>Out4</t>
  </si>
  <si>
    <t>Out5</t>
  </si>
  <si>
    <t>Out6</t>
  </si>
  <si>
    <t>Out7</t>
  </si>
  <si>
    <t>XLC-127 Type</t>
  </si>
  <si>
    <t>XLC-118 Type</t>
  </si>
  <si>
    <t>XLC-124 Type</t>
  </si>
  <si>
    <t>Box Configuration</t>
  </si>
  <si>
    <t>Array Height</t>
  </si>
  <si>
    <t>Triamped</t>
  </si>
  <si>
    <t>Biamped</t>
  </si>
  <si>
    <t>Short Array</t>
  </si>
  <si>
    <t>Tall Array</t>
  </si>
  <si>
    <t>No Sub</t>
  </si>
  <si>
    <t>Sub No Overlap</t>
  </si>
  <si>
    <t>Sub with Overlap</t>
  </si>
  <si>
    <t>No Downfill</t>
  </si>
  <si>
    <t>with Downfill</t>
  </si>
  <si>
    <t xml:space="preserve">Description: </t>
  </si>
  <si>
    <t>Triamped Short Arrays (6 or Less XLC-127 or XLC-127+ Boxes)</t>
  </si>
  <si>
    <t>Index Calculations</t>
  </si>
  <si>
    <t xml:space="preserve">Preset Name: </t>
  </si>
  <si>
    <t>Preset Name</t>
  </si>
  <si>
    <t>+6-dBu Sensitivity</t>
  </si>
  <si>
    <t>0-dBu Sensitivity</t>
  </si>
  <si>
    <t>Amp Sensitivity</t>
  </si>
  <si>
    <t>&gt; Output parameters are set for arrays that are 6 or less deep. Make sure all full-range
   loudspeakers are set for Triamp operation. 
&gt; DO NOT adjust output level, EQ, crossover filters or delay because this will degrade the line-array
   performance. Make all EQ adjustments using input EQ.
&gt; Compressor/Limiter thresholds set to protect loudspeakers with amplifiers having 0-dBu-for-
   Rated-Power input sensitivity. Adjust thresholds for amplifiers having different sensitivities.
   (e.g., for a +6-dBu input sensitivity, add 6 dB.)
&gt; The user must choose output assignments for each band. Some configurations may require two 
   controllers for enough outputs.</t>
  </si>
  <si>
    <t>&gt; Output parameters are set for arrays that are 8 or more deep. Make sure all full-range
   loudspeakers are set for Triamp operation. 
&gt; DO NOT adjust output level, EQ, crossover filters or delay because this will degrade the line-array
   performance. Make all EQ adjustments using input EQ.
&gt; Compressor/Limiter thresholds set to protect loudspeakers with amplifiers having 0-dBu-for-
   Rated-Power input sensitivity. Adjust thresholds for amplifiers having different sensitivities.
   (e.g., for a +6-dBu input sensitivity, add 6 dB.)
&gt; The user must choose output assignments for each band. Some configurations may require two 
   controllers for enough outputs.</t>
  </si>
  <si>
    <t>&gt; Output parameters are set for arrays that are 6 or less deep. Make sure all full-range
   loudspeakers are set for Biamp operation. 
&gt; DO NOT adjust output level, EQ, crossover filters or delay because this will degrade the line-array
   performance. Make all EQ adjustments using input EQ.
&gt; Compressor/Limiter thresholds set to protect loudspeakers with amplifiers having 0-dBu-for-
   Rated-Power input sensitivity. Adjust thresholds for amplifiers having different sensitivities.
   (e.g., for a +6-dBu input sensitivity, add 6 dB.)
&gt; The user must choose output assignments for each band. Some configurations may require two 
   controllers for enough outputs.</t>
  </si>
  <si>
    <t>&gt; Output parameters are set for arrays that are 8 or more deep. Make sure all full-range
   loudspeakers are set for Biamp operation. 
&gt; DO NOT adjust output level, EQ, crossover filters or delay because this will degrade the line-array
   performance. Make all EQ adjustments using input EQ.
&gt; Compressor/Limiter thresholds set to protect loudspeakers with amplifiers having 0-dBu-for-
   Rated-Power input sensitivity. Adjust thresholds for amplifiers having different sensitivities.
   (e.g., for a +6-dBu input sensitivity, add 6 dB.)
&gt; The user must choose output assignments for each band. Some configurations may require two 
   controllers for enough outputs.</t>
  </si>
  <si>
    <t>The compressor/limiter thresholds have been set to protect the loudspeakers with amplifiers having "0-dBu-for-Rated-Power" input sensitivity and a power rating in the range of 600-1000 watts per channel into 8 ohms. Most power amplifiers (including the EV P2000 and P3000) have the standard "0-dBu-Input-for-Rated-Output-Power" input sensitivity. Many amplifiers (including the EV amps) may be modified to have a "+6-dBu-Input-for-Rated-Output-Power" input sensitivity. In some circumstances, this modified configuration can offer slightly improved controller performance by utilizing more of the digital dynamic range of the controller. Choose either the standard "0-dB" input sensitivity or the modified "+6-dBu" input sensitivity.</t>
  </si>
  <si>
    <t>Initial release.  9/12/02</t>
  </si>
  <si>
    <t>Add 16kHz BW24 LP to HF. State that downfill is not available.  10/31/02</t>
  </si>
  <si>
    <t>y</t>
  </si>
  <si>
    <t>"x"</t>
  </si>
  <si>
    <t>Unhide Cells Below for Revision History:</t>
  </si>
  <si>
    <t>Correct Subwoofer title error. Reduce VHF 15kHz PEQ gains by 3.0 dB for all presets. Change HF limiter threshold from -7.0 to -3.0  01-23-03</t>
  </si>
  <si>
    <t>An instruction page was added. Functionality and data were unchanged.  01-24-03</t>
  </si>
  <si>
    <t>EV XLC Preset Configurator for EV Dx38 Controller</t>
  </si>
  <si>
    <t>EV Configurator Instructions</t>
  </si>
  <si>
    <r>
      <t xml:space="preserve">Configurator Page:  </t>
    </r>
    <r>
      <rPr>
        <sz val="10"/>
        <rFont val="Arial"/>
        <family val="2"/>
      </rPr>
      <t>Select the loudspeaker and amplifier configuration on this page. Descriptions of the advantages of the configuration choices are also shown on this page. This workbook uses a data base of optimal digital parameters that have been determined by Electro-Voice. The optimal preset for the configuration will be retrieved from the database based on those selections and displayed on the Preset page of this workbook.</t>
    </r>
  </si>
  <si>
    <r>
      <t>Preset Page:</t>
    </r>
    <r>
      <rPr>
        <sz val="10"/>
        <rFont val="Arial"/>
        <family val="2"/>
      </rPr>
      <t xml:space="preserve">  This page displays the optimal preset for the loudspeaker and amplifier configuration selected on the Configurator page. The title of the preset and the notes section describe the loudspeaker and amplifier details selected by the Configurator settings. The preset may be printed from this page.</t>
    </r>
  </si>
  <si>
    <r>
      <t>Where to get the EV Configurator and the EV RACE Modeling Software:</t>
    </r>
    <r>
      <rPr>
        <sz val="10"/>
        <rFont val="Arial"/>
        <family val="2"/>
      </rPr>
      <t xml:space="preserve">  The EV Configurator and the EV RACE modeling software may be downloaded from the Electro-Voice website at www.electrovoice.com.</t>
    </r>
  </si>
  <si>
    <r>
      <t>Introduction:</t>
    </r>
    <r>
      <rPr>
        <sz val="10"/>
        <rFont val="Arial"/>
        <family val="2"/>
      </rPr>
      <t xml:space="preserve">  The Electro-Voice Xlc Dx38 Configurator is an Excel workbook that is used to create presets for specific Xlc loudspeaker and amplifier configurations for the Electro-Voice Dx38 digital controller. These presets may be viewed and printed from the EV Configurator. There are no provisions for downloading (writing) presets from the Configurator to the Dx38 controller at this time. The presets must be printed out from the Preset page and manually entered into the controller or the Electro-Voice RACE modeling software program that will interface with the Dx38 controller.</t>
    </r>
  </si>
  <si>
    <t>Rev. 1.30 - 06/09/03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</si>
</sst>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_)"/>
    <numFmt numFmtId="166" formatCode="\+0.0_);\-0.0_)"/>
    <numFmt numFmtId="167" formatCode="0\ &quot;:1&quot;"/>
  </numFmts>
  <fonts count="19">
    <font>
      <sz val="10"/>
      <name val="Arial"/>
      <family val="0"/>
    </font>
    <font>
      <b/>
      <sz val="10"/>
      <name val="Arial Narrow"/>
      <family val="2"/>
    </font>
    <font>
      <b/>
      <sz val="12"/>
      <name val="Arial"/>
      <family val="2"/>
    </font>
    <font>
      <b/>
      <sz val="10"/>
      <name val="Arial"/>
      <family val="2"/>
    </font>
    <font>
      <sz val="8"/>
      <name val="Arial Narrow"/>
      <family val="2"/>
    </font>
    <font>
      <sz val="8"/>
      <name val="Arial"/>
      <family val="2"/>
    </font>
    <font>
      <b/>
      <sz val="8"/>
      <name val="Arial"/>
      <family val="2"/>
    </font>
    <font>
      <sz val="7"/>
      <name val="Arial"/>
      <family val="2"/>
    </font>
    <font>
      <b/>
      <sz val="8"/>
      <color indexed="55"/>
      <name val="Arial"/>
      <family val="2"/>
    </font>
    <font>
      <b/>
      <sz val="10"/>
      <color indexed="55"/>
      <name val="Arial"/>
      <family val="2"/>
    </font>
    <font>
      <sz val="10"/>
      <color indexed="55"/>
      <name val="Arial"/>
      <family val="2"/>
    </font>
    <font>
      <sz val="10"/>
      <color indexed="9"/>
      <name val="Arial"/>
      <family val="2"/>
    </font>
    <font>
      <sz val="10"/>
      <color indexed="10"/>
      <name val="Arial"/>
      <family val="2"/>
    </font>
    <font>
      <i/>
      <sz val="8"/>
      <name val="Arial"/>
      <family val="2"/>
    </font>
    <font>
      <sz val="7"/>
      <color indexed="55"/>
      <name val="Arial"/>
      <family val="2"/>
    </font>
    <font>
      <b/>
      <sz val="14"/>
      <color indexed="55"/>
      <name val="Arial"/>
      <family val="2"/>
    </font>
    <font>
      <sz val="10"/>
      <color indexed="63"/>
      <name val="Arial"/>
      <family val="2"/>
    </font>
    <font>
      <sz val="10"/>
      <color indexed="8"/>
      <name val="Arial"/>
      <family val="2"/>
    </font>
    <font>
      <b/>
      <sz val="14"/>
      <name val="Arial"/>
      <family val="2"/>
    </font>
  </fonts>
  <fills count="1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63"/>
        <bgColor indexed="64"/>
      </patternFill>
    </fill>
    <fill>
      <patternFill patternType="solid">
        <fgColor indexed="22"/>
        <bgColor indexed="64"/>
      </patternFill>
    </fill>
    <fill>
      <patternFill patternType="lightGray">
        <bgColor indexed="41"/>
      </patternFill>
    </fill>
    <fill>
      <patternFill patternType="lightGray">
        <bgColor indexed="43"/>
      </patternFill>
    </fill>
    <fill>
      <patternFill patternType="lightGray">
        <bgColor indexed="45"/>
      </patternFill>
    </fill>
    <fill>
      <patternFill patternType="lightGray">
        <bgColor indexed="42"/>
      </patternFill>
    </fill>
    <fill>
      <patternFill patternType="solid">
        <fgColor indexed="65"/>
        <bgColor indexed="64"/>
      </patternFill>
    </fill>
    <fill>
      <patternFill patternType="lightGray"/>
    </fill>
    <fill>
      <patternFill patternType="solid">
        <fgColor indexed="9"/>
        <bgColor indexed="64"/>
      </patternFill>
    </fill>
  </fills>
  <borders count="54">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hair"/>
      <right style="hair"/>
      <top style="thin"/>
      <bottom style="thin"/>
    </border>
    <border>
      <left style="hair"/>
      <right style="hair"/>
      <top style="thin"/>
      <bottom>
        <color indexed="63"/>
      </bottom>
    </border>
    <border>
      <left style="hair"/>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style="thin"/>
      <bottom style="thin"/>
    </border>
    <border>
      <left style="thin"/>
      <right style="thin"/>
      <top style="thin"/>
      <bottom>
        <color indexed="63"/>
      </bottom>
    </border>
    <border>
      <left style="thin"/>
      <right style="hair"/>
      <top style="thin"/>
      <bottom style="thin"/>
    </border>
    <border>
      <left>
        <color indexed="63"/>
      </left>
      <right style="hair"/>
      <top style="thin"/>
      <bottom style="thin"/>
    </border>
    <border>
      <left>
        <color indexed="63"/>
      </left>
      <right style="medium">
        <color indexed="23"/>
      </right>
      <top>
        <color indexed="6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hair"/>
      <top>
        <color indexed="63"/>
      </top>
      <bottom style="thin"/>
    </border>
    <border>
      <left style="hair"/>
      <right style="hair"/>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hair"/>
      <top>
        <color indexed="63"/>
      </top>
      <bottom style="hair"/>
    </border>
    <border>
      <left>
        <color indexed="63"/>
      </left>
      <right style="thin"/>
      <top>
        <color indexed="63"/>
      </top>
      <bottom style="hair"/>
    </border>
    <border>
      <left>
        <color indexed="63"/>
      </left>
      <right style="hair"/>
      <top>
        <color indexed="63"/>
      </top>
      <bottom style="hair"/>
    </border>
    <border>
      <left style="thin"/>
      <right style="hair"/>
      <top>
        <color indexed="63"/>
      </top>
      <bottom>
        <color indexed="63"/>
      </bottom>
    </border>
    <border>
      <left style="thin"/>
      <right style="hair"/>
      <top style="thin"/>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23"/>
      </right>
      <top style="medium">
        <color indexed="63"/>
      </top>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medium">
        <color indexed="23"/>
      </bottom>
    </border>
    <border>
      <left style="hair"/>
      <right style="thin"/>
      <top>
        <color indexed="63"/>
      </top>
      <bottom style="thin"/>
    </border>
    <border>
      <left>
        <color indexed="63"/>
      </left>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hair"/>
      <top style="hair"/>
      <bottom>
        <color indexed="63"/>
      </bottom>
    </border>
    <border>
      <left style="thin"/>
      <right style="thin"/>
      <top style="hair"/>
      <bottom>
        <color indexed="63"/>
      </bottom>
    </border>
    <border>
      <left>
        <color indexed="63"/>
      </left>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style="hair"/>
      <right style="thin"/>
      <top>
        <color indexed="63"/>
      </top>
      <bottom style="hair"/>
    </border>
    <border>
      <left>
        <color indexed="63"/>
      </left>
      <right style="thin"/>
      <top style="hair"/>
      <bottom>
        <color indexed="63"/>
      </bottom>
    </border>
    <border>
      <left style="hair"/>
      <right>
        <color indexed="63"/>
      </right>
      <top>
        <color indexed="63"/>
      </top>
      <bottom>
        <color indexed="63"/>
      </bottom>
    </border>
    <border>
      <left style="medium">
        <color indexed="23"/>
      </left>
      <right style="medium">
        <color indexed="63"/>
      </right>
      <top style="medium">
        <color indexed="23"/>
      </top>
      <bottom>
        <color indexed="63"/>
      </bottom>
    </border>
    <border>
      <left style="medium">
        <color indexed="23"/>
      </left>
      <right style="medium">
        <color indexed="63"/>
      </right>
      <top>
        <color indexed="63"/>
      </top>
      <bottom style="medium">
        <color indexed="63"/>
      </bottom>
    </border>
    <border>
      <left style="medium">
        <color indexed="23"/>
      </left>
      <right style="medium">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center"/>
    </xf>
    <xf numFmtId="49" fontId="2" fillId="0" borderId="0" xfId="0" applyNumberFormat="1" applyFont="1" applyAlignment="1" applyProtection="1">
      <alignment horizontal="left" vertical="center"/>
      <protection/>
    </xf>
    <xf numFmtId="0" fontId="3" fillId="0" borderId="1" xfId="0" applyFont="1" applyBorder="1" applyAlignment="1">
      <alignment vertical="center"/>
    </xf>
    <xf numFmtId="0" fontId="4" fillId="0" borderId="2" xfId="0" applyFont="1" applyBorder="1" applyAlignment="1">
      <alignment vertical="center"/>
    </xf>
    <xf numFmtId="0" fontId="2" fillId="0" borderId="0" xfId="0" applyNumberFormat="1" applyFont="1" applyAlignment="1" applyProtection="1">
      <alignment horizontal="left" vertical="center"/>
      <protection/>
    </xf>
    <xf numFmtId="0" fontId="3" fillId="0" borderId="0" xfId="0" applyNumberFormat="1" applyFont="1" applyAlignment="1">
      <alignment vertical="center"/>
    </xf>
    <xf numFmtId="0" fontId="3" fillId="0" borderId="0" xfId="0" applyNumberFormat="1" applyFont="1" applyAlignment="1">
      <alignment horizontal="left" vertical="center"/>
    </xf>
    <xf numFmtId="0" fontId="0" fillId="0" borderId="0" xfId="0" applyNumberFormat="1" applyFont="1" applyAlignment="1" applyProtection="1">
      <alignment horizontal="right" vertical="center"/>
      <protection/>
    </xf>
    <xf numFmtId="14" fontId="3" fillId="0" borderId="0" xfId="0" applyNumberFormat="1" applyFont="1" applyAlignment="1">
      <alignment horizontal="right" vertical="center"/>
    </xf>
    <xf numFmtId="0" fontId="6" fillId="0" borderId="0" xfId="0" applyNumberFormat="1" applyFont="1" applyAlignment="1">
      <alignment horizontal="right" vertical="center"/>
    </xf>
    <xf numFmtId="49" fontId="6" fillId="0" borderId="3" xfId="0" applyNumberFormat="1" applyFont="1" applyBorder="1" applyAlignment="1" applyProtection="1">
      <alignment horizontal="right" vertical="center"/>
      <protection/>
    </xf>
    <xf numFmtId="49" fontId="6" fillId="0" borderId="4" xfId="0" applyNumberFormat="1" applyFont="1" applyBorder="1" applyAlignment="1" applyProtection="1">
      <alignment horizontal="right" vertical="center"/>
      <protection/>
    </xf>
    <xf numFmtId="49" fontId="3" fillId="0" borderId="5" xfId="0" applyNumberFormat="1" applyFont="1" applyBorder="1" applyAlignment="1" applyProtection="1">
      <alignment horizontal="right" vertical="center"/>
      <protection/>
    </xf>
    <xf numFmtId="0" fontId="7" fillId="0" borderId="6" xfId="0" applyFont="1" applyBorder="1" applyAlignment="1">
      <alignment vertical="center"/>
    </xf>
    <xf numFmtId="49" fontId="7" fillId="0" borderId="7" xfId="0" applyNumberFormat="1" applyFont="1" applyBorder="1" applyAlignment="1" applyProtection="1">
      <alignment horizontal="right" vertical="center"/>
      <protection/>
    </xf>
    <xf numFmtId="0" fontId="3" fillId="0" borderId="8" xfId="0" applyFont="1" applyBorder="1" applyAlignment="1">
      <alignment vertical="center"/>
    </xf>
    <xf numFmtId="0" fontId="0" fillId="0" borderId="0" xfId="0" applyFont="1" applyAlignment="1">
      <alignment/>
    </xf>
    <xf numFmtId="0" fontId="5" fillId="0" borderId="0" xfId="0" applyNumberFormat="1" applyFont="1" applyAlignment="1">
      <alignment vertical="center"/>
    </xf>
    <xf numFmtId="0" fontId="7" fillId="0" borderId="0" xfId="0" applyNumberFormat="1" applyFont="1" applyAlignment="1" applyProtection="1">
      <alignment horizontal="right" vertical="center"/>
      <protection/>
    </xf>
    <xf numFmtId="0" fontId="0" fillId="0" borderId="0" xfId="0" applyAlignment="1">
      <alignment wrapText="1"/>
    </xf>
    <xf numFmtId="49" fontId="6" fillId="2" borderId="9" xfId="0" applyNumberFormat="1" applyFont="1" applyFill="1" applyBorder="1" applyAlignment="1" applyProtection="1">
      <alignment horizontal="center" textRotation="90" wrapText="1"/>
      <protection/>
    </xf>
    <xf numFmtId="49" fontId="3" fillId="2" borderId="10" xfId="0" applyNumberFormat="1" applyFont="1" applyFill="1" applyBorder="1" applyAlignment="1" applyProtection="1">
      <alignment horizontal="center" wrapText="1"/>
      <protection/>
    </xf>
    <xf numFmtId="49" fontId="3" fillId="2" borderId="11" xfId="0" applyNumberFormat="1" applyFont="1" applyFill="1" applyBorder="1" applyAlignment="1">
      <alignment horizontal="center" vertical="center"/>
    </xf>
    <xf numFmtId="49" fontId="3" fillId="2" borderId="12" xfId="0" applyNumberFormat="1" applyFont="1" applyFill="1" applyBorder="1" applyAlignment="1" applyProtection="1">
      <alignment vertical="center"/>
      <protection/>
    </xf>
    <xf numFmtId="49" fontId="3" fillId="2" borderId="5" xfId="0" applyNumberFormat="1" applyFont="1" applyFill="1" applyBorder="1" applyAlignment="1" applyProtection="1">
      <alignment vertical="center"/>
      <protection/>
    </xf>
    <xf numFmtId="49" fontId="3" fillId="2" borderId="13" xfId="0" applyNumberFormat="1" applyFont="1" applyFill="1" applyBorder="1" applyAlignment="1" applyProtection="1">
      <alignment horizontal="left" vertical="center"/>
      <protection/>
    </xf>
    <xf numFmtId="49" fontId="3" fillId="2" borderId="13" xfId="0" applyNumberFormat="1" applyFont="1" applyFill="1" applyBorder="1" applyAlignment="1" applyProtection="1">
      <alignment vertical="center"/>
      <protection/>
    </xf>
    <xf numFmtId="49" fontId="3" fillId="2" borderId="14" xfId="0" applyNumberFormat="1" applyFont="1" applyFill="1" applyBorder="1" applyAlignment="1" applyProtection="1">
      <alignment vertical="center"/>
      <protection/>
    </xf>
    <xf numFmtId="49" fontId="6" fillId="3" borderId="9" xfId="0" applyNumberFormat="1" applyFont="1" applyFill="1" applyBorder="1" applyAlignment="1" applyProtection="1">
      <alignment horizontal="center" textRotation="90" wrapText="1"/>
      <protection/>
    </xf>
    <xf numFmtId="49" fontId="3" fillId="3" borderId="15" xfId="0" applyNumberFormat="1" applyFont="1" applyFill="1" applyBorder="1" applyAlignment="1" applyProtection="1">
      <alignment horizontal="center" wrapText="1"/>
      <protection/>
    </xf>
    <xf numFmtId="49" fontId="3" fillId="3" borderId="10" xfId="0" applyNumberFormat="1" applyFont="1" applyFill="1" applyBorder="1" applyAlignment="1" applyProtection="1">
      <alignment horizontal="center" wrapText="1"/>
      <protection/>
    </xf>
    <xf numFmtId="49" fontId="3" fillId="3" borderId="16"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3" borderId="12" xfId="0" applyNumberFormat="1" applyFont="1" applyFill="1" applyBorder="1" applyAlignment="1" applyProtection="1">
      <alignment vertical="center"/>
      <protection/>
    </xf>
    <xf numFmtId="49" fontId="3" fillId="3" borderId="5" xfId="0" applyNumberFormat="1" applyFont="1" applyFill="1" applyBorder="1" applyAlignment="1" applyProtection="1">
      <alignment vertical="center"/>
      <protection/>
    </xf>
    <xf numFmtId="49" fontId="3" fillId="3" borderId="13" xfId="0" applyNumberFormat="1" applyFont="1" applyFill="1" applyBorder="1" applyAlignment="1" applyProtection="1">
      <alignment horizontal="left" vertical="center"/>
      <protection/>
    </xf>
    <xf numFmtId="49" fontId="3" fillId="3" borderId="13" xfId="0" applyNumberFormat="1" applyFont="1" applyFill="1" applyBorder="1" applyAlignment="1" applyProtection="1">
      <alignment vertical="center"/>
      <protection/>
    </xf>
    <xf numFmtId="49" fontId="3" fillId="3" borderId="14" xfId="0" applyNumberFormat="1" applyFont="1" applyFill="1" applyBorder="1" applyAlignment="1" applyProtection="1">
      <alignment vertical="center"/>
      <protection/>
    </xf>
    <xf numFmtId="49" fontId="6" fillId="4" borderId="9" xfId="0" applyNumberFormat="1" applyFont="1" applyFill="1" applyBorder="1" applyAlignment="1" applyProtection="1">
      <alignment horizontal="center" textRotation="90" wrapText="1"/>
      <protection/>
    </xf>
    <xf numFmtId="49" fontId="6" fillId="4" borderId="7" xfId="0" applyNumberFormat="1" applyFont="1" applyFill="1" applyBorder="1" applyAlignment="1" applyProtection="1">
      <alignment horizontal="center" textRotation="90" wrapText="1"/>
      <protection/>
    </xf>
    <xf numFmtId="49" fontId="3" fillId="4" borderId="10" xfId="0" applyNumberFormat="1" applyFont="1" applyFill="1" applyBorder="1" applyAlignment="1" applyProtection="1">
      <alignment horizontal="center" wrapText="1"/>
      <protection/>
    </xf>
    <xf numFmtId="49" fontId="3" fillId="4" borderId="5" xfId="0" applyNumberFormat="1" applyFont="1" applyFill="1" applyBorder="1" applyAlignment="1" applyProtection="1">
      <alignment horizontal="center" wrapText="1"/>
      <protection/>
    </xf>
    <xf numFmtId="49" fontId="3" fillId="4" borderId="11" xfId="0" applyNumberFormat="1" applyFont="1" applyFill="1" applyBorder="1" applyAlignment="1">
      <alignment horizontal="center" vertical="center"/>
    </xf>
    <xf numFmtId="49" fontId="3" fillId="4" borderId="12" xfId="0" applyNumberFormat="1" applyFont="1" applyFill="1" applyBorder="1" applyAlignment="1" applyProtection="1">
      <alignment vertical="center"/>
      <protection/>
    </xf>
    <xf numFmtId="49" fontId="3" fillId="4" borderId="5" xfId="0" applyNumberFormat="1" applyFont="1" applyFill="1" applyBorder="1" applyAlignment="1" applyProtection="1">
      <alignment vertical="center"/>
      <protection/>
    </xf>
    <xf numFmtId="49" fontId="3" fillId="4" borderId="13" xfId="0" applyNumberFormat="1" applyFont="1" applyFill="1" applyBorder="1" applyAlignment="1" applyProtection="1">
      <alignment vertical="center"/>
      <protection/>
    </xf>
    <xf numFmtId="49" fontId="3" fillId="4" borderId="14" xfId="0" applyNumberFormat="1" applyFont="1" applyFill="1" applyBorder="1" applyAlignment="1" applyProtection="1">
      <alignment vertical="center"/>
      <protection/>
    </xf>
    <xf numFmtId="49" fontId="3" fillId="5" borderId="12" xfId="0" applyNumberFormat="1" applyFont="1" applyFill="1" applyBorder="1" applyAlignment="1" applyProtection="1">
      <alignment vertical="center"/>
      <protection/>
    </xf>
    <xf numFmtId="49" fontId="3" fillId="5" borderId="5" xfId="0" applyNumberFormat="1" applyFont="1" applyFill="1" applyBorder="1" applyAlignment="1" applyProtection="1">
      <alignment vertical="center"/>
      <protection/>
    </xf>
    <xf numFmtId="49" fontId="3" fillId="5" borderId="13" xfId="0" applyNumberFormat="1" applyFont="1" applyFill="1" applyBorder="1" applyAlignment="1" applyProtection="1">
      <alignment vertical="center"/>
      <protection/>
    </xf>
    <xf numFmtId="49" fontId="3" fillId="5" borderId="14" xfId="0" applyNumberFormat="1" applyFont="1" applyFill="1" applyBorder="1" applyAlignment="1" applyProtection="1">
      <alignment vertical="center"/>
      <protection/>
    </xf>
    <xf numFmtId="49" fontId="6" fillId="5" borderId="9" xfId="0" applyNumberFormat="1" applyFont="1" applyFill="1" applyBorder="1" applyAlignment="1" applyProtection="1">
      <alignment horizontal="center" textRotation="90" wrapText="1"/>
      <protection/>
    </xf>
    <xf numFmtId="49" fontId="3" fillId="5" borderId="10" xfId="0" applyNumberFormat="1" applyFont="1" applyFill="1" applyBorder="1" applyAlignment="1" applyProtection="1">
      <alignment horizontal="center" wrapText="1"/>
      <protection/>
    </xf>
    <xf numFmtId="49" fontId="3" fillId="5" borderId="11" xfId="0" applyNumberFormat="1" applyFont="1" applyFill="1" applyBorder="1" applyAlignment="1">
      <alignment horizontal="center" vertical="center"/>
    </xf>
    <xf numFmtId="0" fontId="3" fillId="6" borderId="1" xfId="0" applyFont="1" applyFill="1" applyBorder="1" applyAlignment="1">
      <alignment vertical="center"/>
    </xf>
    <xf numFmtId="49" fontId="3" fillId="6" borderId="5" xfId="0" applyNumberFormat="1" applyFont="1" applyFill="1" applyBorder="1" applyAlignment="1" applyProtection="1">
      <alignment horizontal="right" vertical="center"/>
      <protection/>
    </xf>
    <xf numFmtId="0" fontId="3" fillId="6" borderId="8" xfId="0" applyFont="1" applyFill="1" applyBorder="1" applyAlignment="1">
      <alignment vertical="center"/>
    </xf>
    <xf numFmtId="49" fontId="3" fillId="6" borderId="14" xfId="0" applyNumberFormat="1" applyFont="1" applyFill="1" applyBorder="1" applyAlignment="1" applyProtection="1">
      <alignment vertical="center"/>
      <protection/>
    </xf>
    <xf numFmtId="0" fontId="4" fillId="6" borderId="2" xfId="0" applyFont="1" applyFill="1" applyBorder="1" applyAlignment="1">
      <alignment vertical="center"/>
    </xf>
    <xf numFmtId="0" fontId="7" fillId="6" borderId="6" xfId="0" applyFont="1" applyFill="1" applyBorder="1" applyAlignment="1">
      <alignment vertical="center"/>
    </xf>
    <xf numFmtId="49" fontId="7" fillId="6" borderId="7" xfId="0" applyNumberFormat="1" applyFont="1" applyFill="1" applyBorder="1" applyAlignment="1" applyProtection="1">
      <alignment horizontal="right" vertical="center"/>
      <protection/>
    </xf>
    <xf numFmtId="0" fontId="0" fillId="6" borderId="17" xfId="0" applyFill="1" applyBorder="1" applyAlignment="1">
      <alignment horizontal="center" vertical="center" textRotation="90" wrapText="1"/>
    </xf>
    <xf numFmtId="49" fontId="6" fillId="6" borderId="7" xfId="0" applyNumberFormat="1" applyFont="1" applyFill="1" applyBorder="1" applyAlignment="1" applyProtection="1">
      <alignment horizontal="center" vertical="center"/>
      <protection/>
    </xf>
    <xf numFmtId="49" fontId="6" fillId="6" borderId="18" xfId="0" applyNumberFormat="1" applyFont="1" applyFill="1" applyBorder="1" applyAlignment="1" applyProtection="1">
      <alignment horizontal="center" wrapText="1"/>
      <protection/>
    </xf>
    <xf numFmtId="49" fontId="6" fillId="6" borderId="3" xfId="0" applyNumberFormat="1" applyFont="1" applyFill="1" applyBorder="1" applyAlignment="1" applyProtection="1">
      <alignment horizontal="right" vertical="center"/>
      <protection/>
    </xf>
    <xf numFmtId="49" fontId="6" fillId="6" borderId="4" xfId="0" applyNumberFormat="1" applyFont="1" applyFill="1" applyBorder="1" applyAlignment="1" applyProtection="1">
      <alignment horizontal="right" vertical="center"/>
      <protection/>
    </xf>
    <xf numFmtId="0" fontId="12" fillId="0" borderId="0" xfId="0" applyFont="1" applyAlignment="1">
      <alignment/>
    </xf>
    <xf numFmtId="49" fontId="6" fillId="3" borderId="19" xfId="0" applyNumberFormat="1" applyFont="1" applyFill="1" applyBorder="1" applyAlignment="1" applyProtection="1">
      <alignment horizontal="center" textRotation="90" wrapText="1"/>
      <protection/>
    </xf>
    <xf numFmtId="49" fontId="6" fillId="2" borderId="20" xfId="0" applyNumberFormat="1" applyFont="1" applyFill="1" applyBorder="1" applyAlignment="1" applyProtection="1">
      <alignment horizontal="center" textRotation="90" wrapText="1"/>
      <protection/>
    </xf>
    <xf numFmtId="49" fontId="3" fillId="2" borderId="15" xfId="0" applyNumberFormat="1" applyFont="1" applyFill="1" applyBorder="1" applyAlignment="1" applyProtection="1">
      <alignment horizontal="center" wrapText="1"/>
      <protection/>
    </xf>
    <xf numFmtId="49" fontId="3" fillId="2" borderId="16" xfId="0" applyNumberFormat="1" applyFont="1" applyFill="1" applyBorder="1" applyAlignment="1">
      <alignment horizontal="center" vertical="center"/>
    </xf>
    <xf numFmtId="49" fontId="6" fillId="3" borderId="20" xfId="0" applyNumberFormat="1" applyFont="1" applyFill="1" applyBorder="1" applyAlignment="1" applyProtection="1">
      <alignment horizontal="center" textRotation="90" wrapText="1"/>
      <protection/>
    </xf>
    <xf numFmtId="0" fontId="0" fillId="7" borderId="0" xfId="0" applyFill="1" applyAlignment="1">
      <alignment/>
    </xf>
    <xf numFmtId="0" fontId="11" fillId="7" borderId="0" xfId="0" applyFont="1" applyFill="1" applyBorder="1" applyAlignment="1">
      <alignment/>
    </xf>
    <xf numFmtId="0" fontId="0" fillId="7" borderId="0" xfId="0" applyFill="1" applyBorder="1" applyAlignment="1">
      <alignment/>
    </xf>
    <xf numFmtId="0" fontId="2" fillId="7" borderId="0" xfId="0" applyFont="1" applyFill="1" applyBorder="1" applyAlignment="1">
      <alignment/>
    </xf>
    <xf numFmtId="0" fontId="0" fillId="7" borderId="21" xfId="0" applyFill="1" applyBorder="1" applyAlignment="1">
      <alignment/>
    </xf>
    <xf numFmtId="0" fontId="0" fillId="7" borderId="22" xfId="0" applyFill="1" applyBorder="1" applyAlignment="1">
      <alignment/>
    </xf>
    <xf numFmtId="0" fontId="0" fillId="7" borderId="23" xfId="0" applyFill="1" applyBorder="1" applyAlignment="1">
      <alignment/>
    </xf>
    <xf numFmtId="0" fontId="0" fillId="7" borderId="0" xfId="0" applyFill="1" applyBorder="1" applyAlignment="1" applyProtection="1">
      <alignment/>
      <protection/>
    </xf>
    <xf numFmtId="0" fontId="0" fillId="7" borderId="22" xfId="0" applyFill="1" applyBorder="1" applyAlignment="1" applyProtection="1">
      <alignment/>
      <protection/>
    </xf>
    <xf numFmtId="0" fontId="0" fillId="7" borderId="0" xfId="0" applyFont="1" applyFill="1" applyAlignment="1">
      <alignment vertical="center"/>
    </xf>
    <xf numFmtId="49" fontId="0" fillId="8" borderId="24" xfId="0" applyNumberFormat="1" applyFill="1" applyBorder="1" applyAlignment="1" applyProtection="1">
      <alignment horizontal="center" vertical="center"/>
      <protection locked="0"/>
    </xf>
    <xf numFmtId="49" fontId="0" fillId="8" borderId="11" xfId="0" applyNumberFormat="1" applyFill="1" applyBorder="1" applyAlignment="1" applyProtection="1">
      <alignment horizontal="center" vertical="center"/>
      <protection locked="0"/>
    </xf>
    <xf numFmtId="49" fontId="0" fillId="2" borderId="11" xfId="0" applyNumberFormat="1" applyFill="1" applyBorder="1" applyAlignment="1" applyProtection="1">
      <alignment horizontal="center" vertical="center"/>
      <protection locked="0"/>
    </xf>
    <xf numFmtId="49" fontId="0" fillId="2" borderId="16" xfId="0" applyNumberFormat="1" applyFill="1" applyBorder="1" applyAlignment="1" applyProtection="1">
      <alignment horizontal="center" vertical="center"/>
      <protection locked="0"/>
    </xf>
    <xf numFmtId="49" fontId="0" fillId="2" borderId="14" xfId="0" applyNumberFormat="1" applyFill="1" applyBorder="1" applyAlignment="1" applyProtection="1">
      <alignment horizontal="center" vertical="center"/>
      <protection locked="0"/>
    </xf>
    <xf numFmtId="49" fontId="0" fillId="9" borderId="11" xfId="0" applyNumberFormat="1" applyFill="1" applyBorder="1" applyAlignment="1" applyProtection="1">
      <alignment horizontal="center" vertical="center"/>
      <protection locked="0"/>
    </xf>
    <xf numFmtId="49" fontId="0" fillId="3" borderId="11" xfId="0" applyNumberFormat="1" applyFill="1" applyBorder="1" applyAlignment="1" applyProtection="1">
      <alignment horizontal="center" vertical="center"/>
      <protection locked="0"/>
    </xf>
    <xf numFmtId="49" fontId="0" fillId="3" borderId="14" xfId="0" applyNumberFormat="1" applyFill="1" applyBorder="1" applyAlignment="1" applyProtection="1">
      <alignment horizontal="center" vertical="center"/>
      <protection locked="0"/>
    </xf>
    <xf numFmtId="49" fontId="0" fillId="10" borderId="11" xfId="0" applyNumberFormat="1" applyFill="1" applyBorder="1" applyAlignment="1" applyProtection="1">
      <alignment horizontal="center" vertical="center"/>
      <protection locked="0"/>
    </xf>
    <xf numFmtId="49" fontId="0" fillId="4" borderId="11" xfId="0" applyNumberFormat="1" applyFill="1" applyBorder="1" applyAlignment="1" applyProtection="1">
      <alignment horizontal="center" vertical="center"/>
      <protection locked="0"/>
    </xf>
    <xf numFmtId="49" fontId="0" fillId="4" borderId="14" xfId="0" applyNumberFormat="1" applyFill="1" applyBorder="1" applyAlignment="1" applyProtection="1">
      <alignment horizontal="center" vertical="center"/>
      <protection locked="0"/>
    </xf>
    <xf numFmtId="49" fontId="0" fillId="11" borderId="11" xfId="0" applyNumberFormat="1" applyFill="1" applyBorder="1" applyAlignment="1" applyProtection="1">
      <alignment horizontal="center" vertical="center"/>
      <protection locked="0"/>
    </xf>
    <xf numFmtId="49" fontId="0" fillId="5" borderId="11" xfId="0" applyNumberFormat="1" applyFill="1" applyBorder="1" applyAlignment="1" applyProtection="1">
      <alignment horizontal="center" vertical="center"/>
      <protection locked="0"/>
    </xf>
    <xf numFmtId="49" fontId="0" fillId="5" borderId="14" xfId="0" applyNumberFormat="1" applyFill="1" applyBorder="1" applyAlignment="1" applyProtection="1">
      <alignment horizontal="center" vertical="center"/>
      <protection locked="0"/>
    </xf>
    <xf numFmtId="49" fontId="0" fillId="8" borderId="25"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9" borderId="25" xfId="0" applyNumberFormat="1" applyFill="1" applyBorder="1" applyAlignment="1" applyProtection="1">
      <alignment horizontal="center" vertical="center"/>
      <protection locked="0"/>
    </xf>
    <xf numFmtId="49" fontId="0" fillId="3" borderId="25" xfId="0" applyNumberFormat="1" applyFill="1" applyBorder="1" applyAlignment="1" applyProtection="1">
      <alignment horizontal="center" vertical="center"/>
      <protection locked="0"/>
    </xf>
    <xf numFmtId="49" fontId="0" fillId="3" borderId="27" xfId="0" applyNumberFormat="1" applyFill="1" applyBorder="1" applyAlignment="1" applyProtection="1">
      <alignment horizontal="center" vertical="center"/>
      <protection locked="0"/>
    </xf>
    <xf numFmtId="49" fontId="0" fillId="10" borderId="25" xfId="0" applyNumberFormat="1" applyFill="1" applyBorder="1" applyAlignment="1" applyProtection="1">
      <alignment horizontal="center" vertical="center"/>
      <protection locked="0"/>
    </xf>
    <xf numFmtId="49" fontId="0" fillId="4" borderId="25" xfId="0" applyNumberFormat="1" applyFill="1" applyBorder="1" applyAlignment="1" applyProtection="1">
      <alignment horizontal="center" vertical="center"/>
      <protection locked="0"/>
    </xf>
    <xf numFmtId="49" fontId="0" fillId="4" borderId="27" xfId="0" applyNumberFormat="1" applyFill="1" applyBorder="1" applyAlignment="1" applyProtection="1">
      <alignment horizontal="center" vertical="center"/>
      <protection locked="0"/>
    </xf>
    <xf numFmtId="49" fontId="0" fillId="11" borderId="25" xfId="0" applyNumberFormat="1" applyFill="1" applyBorder="1" applyAlignment="1" applyProtection="1">
      <alignment horizontal="center" vertical="center"/>
      <protection locked="0"/>
    </xf>
    <xf numFmtId="49" fontId="0" fillId="5" borderId="25" xfId="0" applyNumberFormat="1" applyFill="1" applyBorder="1" applyAlignment="1" applyProtection="1">
      <alignment horizontal="center" vertical="center"/>
      <protection locked="0"/>
    </xf>
    <xf numFmtId="49" fontId="0" fillId="5" borderId="27" xfId="0" applyNumberFormat="1" applyFill="1" applyBorder="1" applyAlignment="1" applyProtection="1">
      <alignment horizontal="center" vertical="center"/>
      <protection locked="0"/>
    </xf>
    <xf numFmtId="1" fontId="0" fillId="2" borderId="28" xfId="0" applyNumberFormat="1" applyFill="1" applyBorder="1" applyAlignment="1" applyProtection="1">
      <alignment horizontal="center" vertical="center"/>
      <protection locked="0"/>
    </xf>
    <xf numFmtId="1" fontId="0" fillId="3" borderId="28" xfId="0" applyNumberFormat="1" applyFill="1" applyBorder="1" applyAlignment="1" applyProtection="1">
      <alignment horizontal="center" vertical="center"/>
      <protection locked="0"/>
    </xf>
    <xf numFmtId="1" fontId="0" fillId="4" borderId="28" xfId="0" applyNumberFormat="1" applyFill="1" applyBorder="1" applyAlignment="1" applyProtection="1">
      <alignment horizontal="center" vertical="center"/>
      <protection locked="0"/>
    </xf>
    <xf numFmtId="1" fontId="0" fillId="4" borderId="29" xfId="0" applyNumberFormat="1" applyFill="1" applyBorder="1" applyAlignment="1" applyProtection="1">
      <alignment horizontal="center" vertical="center"/>
      <protection locked="0"/>
    </xf>
    <xf numFmtId="1" fontId="0" fillId="5" borderId="28" xfId="0" applyNumberFormat="1" applyFill="1" applyBorder="1" applyAlignment="1" applyProtection="1">
      <alignment horizontal="center" vertical="center"/>
      <protection locked="0"/>
    </xf>
    <xf numFmtId="49" fontId="0" fillId="2" borderId="11" xfId="0" applyNumberFormat="1" applyFont="1" applyFill="1" applyBorder="1" applyAlignment="1" applyProtection="1">
      <alignment horizontal="center" vertical="center"/>
      <protection locked="0"/>
    </xf>
    <xf numFmtId="49" fontId="0" fillId="3" borderId="11" xfId="0" applyNumberFormat="1" applyFont="1" applyFill="1" applyBorder="1" applyAlignment="1" applyProtection="1">
      <alignment horizontal="center" vertical="center"/>
      <protection locked="0"/>
    </xf>
    <xf numFmtId="1" fontId="0" fillId="2" borderId="11" xfId="0" applyNumberFormat="1" applyFill="1" applyBorder="1" applyAlignment="1" applyProtection="1">
      <alignment horizontal="center" vertical="center"/>
      <protection locked="0"/>
    </xf>
    <xf numFmtId="1" fontId="0" fillId="2" borderId="16" xfId="0" applyNumberFormat="1" applyFill="1" applyBorder="1" applyAlignment="1" applyProtection="1">
      <alignment horizontal="center" vertical="center"/>
      <protection locked="0"/>
    </xf>
    <xf numFmtId="1" fontId="0" fillId="4" borderId="11"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49" fontId="0" fillId="3" borderId="13" xfId="0" applyNumberFormat="1" applyFill="1" applyBorder="1" applyAlignment="1" applyProtection="1">
      <alignment horizontal="center" vertical="center"/>
      <protection locked="0"/>
    </xf>
    <xf numFmtId="49" fontId="0" fillId="4" borderId="13" xfId="0" applyNumberFormat="1" applyFill="1" applyBorder="1" applyAlignment="1" applyProtection="1">
      <alignment horizontal="center" vertical="center"/>
      <protection locked="0"/>
    </xf>
    <xf numFmtId="49" fontId="0" fillId="5" borderId="13" xfId="0" applyNumberFormat="1" applyFill="1" applyBorder="1" applyAlignment="1" applyProtection="1">
      <alignment horizontal="center" vertical="center"/>
      <protection locked="0"/>
    </xf>
    <xf numFmtId="14" fontId="3" fillId="0" borderId="0" xfId="0" applyNumberFormat="1" applyFont="1" applyAlignment="1" applyProtection="1">
      <alignment horizontal="right" vertical="center"/>
      <protection locked="0"/>
    </xf>
    <xf numFmtId="1" fontId="10" fillId="4" borderId="28" xfId="0" applyNumberFormat="1" applyFont="1" applyFill="1" applyBorder="1" applyAlignment="1" applyProtection="1">
      <alignment horizontal="center" vertical="center"/>
      <protection/>
    </xf>
    <xf numFmtId="1" fontId="10" fillId="4" borderId="11" xfId="0" applyNumberFormat="1" applyFont="1" applyFill="1" applyBorder="1" applyAlignment="1" applyProtection="1">
      <alignment horizontal="center" vertical="center"/>
      <protection/>
    </xf>
    <xf numFmtId="49" fontId="10" fillId="4" borderId="26" xfId="0" applyNumberFormat="1" applyFont="1" applyFill="1" applyBorder="1" applyAlignment="1" applyProtection="1">
      <alignment horizontal="center" vertical="center"/>
      <protection/>
    </xf>
    <xf numFmtId="1" fontId="10" fillId="4" borderId="30" xfId="0" applyNumberFormat="1" applyFont="1" applyFill="1" applyBorder="1" applyAlignment="1" applyProtection="1">
      <alignment horizontal="center" vertical="center"/>
      <protection/>
    </xf>
    <xf numFmtId="1" fontId="10" fillId="4" borderId="16" xfId="0" applyNumberFormat="1" applyFont="1" applyFill="1" applyBorder="1" applyAlignment="1" applyProtection="1">
      <alignment horizontal="center" vertical="center"/>
      <protection/>
    </xf>
    <xf numFmtId="49" fontId="10" fillId="4" borderId="16" xfId="0" applyNumberFormat="1" applyFont="1" applyFill="1" applyBorder="1" applyAlignment="1" applyProtection="1">
      <alignment horizontal="center" vertical="center"/>
      <protection/>
    </xf>
    <xf numFmtId="49" fontId="6" fillId="4" borderId="11" xfId="0" applyNumberFormat="1" applyFont="1" applyFill="1" applyBorder="1" applyAlignment="1">
      <alignment horizontal="center" vertical="center"/>
    </xf>
    <xf numFmtId="49" fontId="6" fillId="4" borderId="14" xfId="0" applyNumberFormat="1" applyFont="1" applyFill="1" applyBorder="1" applyAlignment="1">
      <alignment horizontal="center" vertical="center"/>
    </xf>
    <xf numFmtId="49" fontId="6" fillId="5" borderId="11" xfId="0" applyNumberFormat="1" applyFont="1" applyFill="1" applyBorder="1" applyAlignment="1">
      <alignment horizontal="center" vertical="center"/>
    </xf>
    <xf numFmtId="49" fontId="0" fillId="8" borderId="16" xfId="0" applyNumberFormat="1" applyFill="1" applyBorder="1" applyAlignment="1" applyProtection="1">
      <alignment horizontal="center" vertical="center"/>
      <protection locked="0"/>
    </xf>
    <xf numFmtId="49" fontId="0" fillId="8" borderId="26"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left" vertical="center"/>
      <protection locked="0"/>
    </xf>
    <xf numFmtId="1" fontId="10" fillId="6" borderId="2" xfId="0" applyNumberFormat="1" applyFont="1" applyFill="1" applyBorder="1" applyAlignment="1" applyProtection="1">
      <alignment horizontal="center" vertical="center"/>
      <protection/>
    </xf>
    <xf numFmtId="49" fontId="10" fillId="6" borderId="27" xfId="0" applyNumberFormat="1" applyFont="1" applyFill="1" applyBorder="1" applyAlignment="1" applyProtection="1">
      <alignment horizontal="center" vertical="center"/>
      <protection/>
    </xf>
    <xf numFmtId="49" fontId="3" fillId="5" borderId="8" xfId="0" applyNumberFormat="1" applyFont="1" applyFill="1" applyBorder="1" applyAlignment="1" applyProtection="1">
      <alignment horizontal="left" vertical="center"/>
      <protection/>
    </xf>
    <xf numFmtId="49" fontId="6" fillId="5" borderId="19" xfId="0" applyNumberFormat="1" applyFont="1" applyFill="1" applyBorder="1" applyAlignment="1" applyProtection="1">
      <alignment horizontal="center" textRotation="90" wrapText="1"/>
      <protection/>
    </xf>
    <xf numFmtId="49" fontId="3" fillId="5" borderId="24" xfId="0" applyNumberFormat="1" applyFont="1" applyFill="1" applyBorder="1" applyAlignment="1">
      <alignment horizontal="center" vertical="center"/>
    </xf>
    <xf numFmtId="49" fontId="0" fillId="11" borderId="24" xfId="0" applyNumberFormat="1" applyFill="1" applyBorder="1" applyAlignment="1" applyProtection="1">
      <alignment horizontal="center" vertical="center"/>
      <protection locked="0"/>
    </xf>
    <xf numFmtId="49" fontId="0" fillId="11" borderId="31" xfId="0" applyNumberFormat="1" applyFill="1" applyBorder="1" applyAlignment="1" applyProtection="1">
      <alignment horizontal="center" vertical="center"/>
      <protection locked="0"/>
    </xf>
    <xf numFmtId="49" fontId="9" fillId="6" borderId="1" xfId="0" applyNumberFormat="1" applyFont="1" applyFill="1" applyBorder="1" applyAlignment="1" applyProtection="1">
      <alignment vertical="center"/>
      <protection/>
    </xf>
    <xf numFmtId="49" fontId="9" fillId="6" borderId="5" xfId="0" applyNumberFormat="1" applyFont="1" applyFill="1" applyBorder="1" applyAlignment="1" applyProtection="1">
      <alignment vertical="center"/>
      <protection/>
    </xf>
    <xf numFmtId="49" fontId="9" fillId="6" borderId="8" xfId="0" applyNumberFormat="1" applyFont="1" applyFill="1" applyBorder="1" applyAlignment="1" applyProtection="1">
      <alignment vertical="center"/>
      <protection/>
    </xf>
    <xf numFmtId="49" fontId="9" fillId="6" borderId="14" xfId="0" applyNumberFormat="1" applyFont="1" applyFill="1" applyBorder="1" applyAlignment="1" applyProtection="1">
      <alignment vertical="center"/>
      <protection/>
    </xf>
    <xf numFmtId="1" fontId="8" fillId="6" borderId="6" xfId="0" applyNumberFormat="1" applyFont="1" applyFill="1" applyBorder="1" applyAlignment="1" applyProtection="1">
      <alignment horizontal="center" textRotation="90" wrapText="1"/>
      <protection/>
    </xf>
    <xf numFmtId="49" fontId="8" fillId="6" borderId="7" xfId="0" applyNumberFormat="1" applyFont="1" applyFill="1" applyBorder="1" applyAlignment="1" applyProtection="1">
      <alignment horizontal="center" textRotation="90" wrapText="1"/>
      <protection/>
    </xf>
    <xf numFmtId="1" fontId="9" fillId="6" borderId="1" xfId="0" applyNumberFormat="1" applyFont="1" applyFill="1" applyBorder="1" applyAlignment="1" applyProtection="1">
      <alignment horizontal="center" wrapText="1"/>
      <protection/>
    </xf>
    <xf numFmtId="49" fontId="9" fillId="6" borderId="5" xfId="0" applyNumberFormat="1" applyFont="1" applyFill="1" applyBorder="1" applyAlignment="1" applyProtection="1">
      <alignment horizontal="center" wrapText="1"/>
      <protection/>
    </xf>
    <xf numFmtId="49" fontId="9" fillId="6" borderId="14" xfId="0" applyNumberFormat="1" applyFont="1" applyFill="1" applyBorder="1" applyAlignment="1" applyProtection="1">
      <alignment horizontal="center" vertical="center"/>
      <protection/>
    </xf>
    <xf numFmtId="49" fontId="10" fillId="6" borderId="2" xfId="0" applyNumberFormat="1" applyFont="1" applyFill="1" applyBorder="1" applyAlignment="1" applyProtection="1">
      <alignment horizontal="center" vertical="center"/>
      <protection/>
    </xf>
    <xf numFmtId="49" fontId="10" fillId="6" borderId="8" xfId="0" applyNumberFormat="1" applyFont="1" applyFill="1" applyBorder="1" applyAlignment="1" applyProtection="1">
      <alignment horizontal="center" vertical="center"/>
      <protection/>
    </xf>
    <xf numFmtId="49" fontId="10" fillId="6" borderId="14" xfId="0" applyNumberFormat="1" applyFont="1" applyFill="1" applyBorder="1" applyAlignment="1" applyProtection="1">
      <alignment horizontal="center" vertical="center"/>
      <protection/>
    </xf>
    <xf numFmtId="49" fontId="0" fillId="5" borderId="16" xfId="0" applyNumberFormat="1" applyFill="1" applyBorder="1" applyAlignment="1" applyProtection="1">
      <alignment horizontal="center" vertical="center"/>
      <protection locked="0"/>
    </xf>
    <xf numFmtId="49" fontId="3" fillId="4" borderId="8" xfId="0" applyNumberFormat="1" applyFont="1" applyFill="1" applyBorder="1" applyAlignment="1" applyProtection="1">
      <alignment horizontal="left" vertical="center"/>
      <protection/>
    </xf>
    <xf numFmtId="49" fontId="6" fillId="4" borderId="19" xfId="0" applyNumberFormat="1" applyFont="1" applyFill="1" applyBorder="1" applyAlignment="1" applyProtection="1">
      <alignment horizontal="center" textRotation="90" wrapText="1"/>
      <protection/>
    </xf>
    <xf numFmtId="49" fontId="0" fillId="10" borderId="24" xfId="0" applyNumberFormat="1" applyFill="1" applyBorder="1" applyAlignment="1" applyProtection="1">
      <alignment horizontal="center" vertical="center"/>
      <protection locked="0"/>
    </xf>
    <xf numFmtId="49" fontId="0" fillId="10" borderId="31" xfId="0" applyNumberFormat="1" applyFill="1" applyBorder="1" applyAlignment="1" applyProtection="1">
      <alignment horizontal="center" vertical="center"/>
      <protection locked="0"/>
    </xf>
    <xf numFmtId="49" fontId="3" fillId="3" borderId="8" xfId="0" applyNumberFormat="1" applyFont="1" applyFill="1" applyBorder="1" applyAlignment="1" applyProtection="1">
      <alignment horizontal="left" vertical="center"/>
      <protection/>
    </xf>
    <xf numFmtId="49" fontId="3" fillId="3" borderId="32" xfId="0" applyNumberFormat="1" applyFont="1" applyFill="1" applyBorder="1" applyAlignment="1" applyProtection="1">
      <alignment horizontal="center" wrapText="1"/>
      <protection/>
    </xf>
    <xf numFmtId="49" fontId="3" fillId="3" borderId="24" xfId="0" applyNumberFormat="1" applyFont="1" applyFill="1" applyBorder="1" applyAlignment="1">
      <alignment horizontal="center" vertical="center"/>
    </xf>
    <xf numFmtId="49" fontId="0" fillId="9" borderId="24" xfId="0" applyNumberFormat="1" applyFill="1" applyBorder="1" applyAlignment="1" applyProtection="1">
      <alignment horizontal="center" vertical="center"/>
      <protection locked="0"/>
    </xf>
    <xf numFmtId="49" fontId="0" fillId="9" borderId="31" xfId="0" applyNumberFormat="1" applyFill="1" applyBorder="1" applyAlignment="1" applyProtection="1">
      <alignment horizontal="center" vertical="center"/>
      <protection locked="0"/>
    </xf>
    <xf numFmtId="49" fontId="0" fillId="3" borderId="13" xfId="0" applyNumberFormat="1" applyFill="1" applyBorder="1" applyAlignment="1" applyProtection="1">
      <alignment horizontal="left" vertical="center"/>
      <protection locked="0"/>
    </xf>
    <xf numFmtId="49" fontId="8" fillId="6" borderId="1" xfId="0" applyNumberFormat="1" applyFont="1" applyFill="1" applyBorder="1" applyAlignment="1" applyProtection="1">
      <alignment horizontal="center" textRotation="90" wrapText="1"/>
      <protection/>
    </xf>
    <xf numFmtId="49" fontId="8" fillId="6" borderId="18" xfId="0" applyNumberFormat="1" applyFont="1" applyFill="1" applyBorder="1" applyAlignment="1" applyProtection="1">
      <alignment horizontal="center" textRotation="90" wrapText="1"/>
      <protection/>
    </xf>
    <xf numFmtId="0" fontId="0" fillId="0" borderId="0" xfId="0" applyAlignment="1">
      <alignment/>
    </xf>
    <xf numFmtId="49" fontId="7" fillId="2" borderId="12" xfId="0" applyNumberFormat="1" applyFont="1" applyFill="1" applyBorder="1" applyAlignment="1" applyProtection="1">
      <alignment horizontal="left" vertical="top"/>
      <protection/>
    </xf>
    <xf numFmtId="49" fontId="7" fillId="2" borderId="12" xfId="0" applyNumberFormat="1" applyFont="1" applyFill="1" applyBorder="1" applyAlignment="1">
      <alignment horizontal="left" vertical="top"/>
    </xf>
    <xf numFmtId="49" fontId="7" fillId="2" borderId="5" xfId="0" applyNumberFormat="1" applyFont="1" applyFill="1" applyBorder="1" applyAlignment="1" applyProtection="1">
      <alignment horizontal="left" vertical="top"/>
      <protection/>
    </xf>
    <xf numFmtId="49" fontId="7" fillId="3" borderId="0" xfId="0" applyNumberFormat="1" applyFont="1" applyFill="1" applyBorder="1" applyAlignment="1" applyProtection="1">
      <alignment horizontal="left" vertical="top"/>
      <protection/>
    </xf>
    <xf numFmtId="49" fontId="7" fillId="3" borderId="0" xfId="0" applyNumberFormat="1" applyFont="1" applyFill="1" applyBorder="1" applyAlignment="1">
      <alignment horizontal="left" vertical="top"/>
    </xf>
    <xf numFmtId="49" fontId="7" fillId="3" borderId="27" xfId="0" applyNumberFormat="1" applyFont="1" applyFill="1" applyBorder="1" applyAlignment="1" applyProtection="1">
      <alignment horizontal="left" vertical="top"/>
      <protection/>
    </xf>
    <xf numFmtId="49" fontId="7" fillId="4" borderId="0" xfId="0" applyNumberFormat="1" applyFont="1" applyFill="1" applyBorder="1" applyAlignment="1">
      <alignment horizontal="left" vertical="top"/>
    </xf>
    <xf numFmtId="49" fontId="7" fillId="4" borderId="0" xfId="0" applyNumberFormat="1" applyFont="1" applyFill="1" applyBorder="1" applyAlignment="1" applyProtection="1">
      <alignment horizontal="left" vertical="top"/>
      <protection/>
    </xf>
    <xf numFmtId="49" fontId="7" fillId="4" borderId="27" xfId="0" applyNumberFormat="1" applyFont="1" applyFill="1" applyBorder="1" applyAlignment="1" applyProtection="1">
      <alignment horizontal="left" vertical="top"/>
      <protection/>
    </xf>
    <xf numFmtId="49" fontId="7" fillId="5" borderId="0" xfId="0" applyNumberFormat="1" applyFont="1" applyFill="1" applyBorder="1" applyAlignment="1">
      <alignment horizontal="left" vertical="top"/>
    </xf>
    <xf numFmtId="49" fontId="7" fillId="5" borderId="0" xfId="0" applyNumberFormat="1" applyFont="1" applyFill="1" applyBorder="1" applyAlignment="1" applyProtection="1">
      <alignment horizontal="left" vertical="top"/>
      <protection/>
    </xf>
    <xf numFmtId="49" fontId="7" fillId="5" borderId="27" xfId="0" applyNumberFormat="1" applyFont="1" applyFill="1" applyBorder="1" applyAlignment="1" applyProtection="1">
      <alignment horizontal="left" vertical="top"/>
      <protection/>
    </xf>
    <xf numFmtId="49" fontId="6" fillId="6" borderId="27" xfId="0" applyNumberFormat="1" applyFont="1" applyFill="1" applyBorder="1" applyAlignment="1" applyProtection="1">
      <alignment horizontal="right" vertical="top"/>
      <protection/>
    </xf>
    <xf numFmtId="49" fontId="6" fillId="0" borderId="27" xfId="0" applyNumberFormat="1" applyFont="1" applyBorder="1" applyAlignment="1" applyProtection="1">
      <alignment horizontal="right" vertical="top"/>
      <protection/>
    </xf>
    <xf numFmtId="49" fontId="3" fillId="4" borderId="1" xfId="0" applyNumberFormat="1" applyFont="1" applyFill="1" applyBorder="1" applyAlignment="1" applyProtection="1">
      <alignment horizontal="center" wrapText="1"/>
      <protection/>
    </xf>
    <xf numFmtId="49" fontId="3" fillId="4" borderId="8" xfId="0" applyNumberFormat="1" applyFont="1" applyFill="1" applyBorder="1" applyAlignment="1">
      <alignment horizontal="center" vertical="center"/>
    </xf>
    <xf numFmtId="0" fontId="0" fillId="7" borderId="33" xfId="0" applyFill="1" applyBorder="1" applyAlignment="1">
      <alignment/>
    </xf>
    <xf numFmtId="0" fontId="0" fillId="7" borderId="34" xfId="0" applyFill="1" applyBorder="1" applyAlignment="1">
      <alignment/>
    </xf>
    <xf numFmtId="0" fontId="0" fillId="7" borderId="35" xfId="0" applyFill="1" applyBorder="1" applyAlignment="1">
      <alignment/>
    </xf>
    <xf numFmtId="0" fontId="0" fillId="7" borderId="36" xfId="0" applyFill="1" applyBorder="1" applyAlignment="1">
      <alignment/>
    </xf>
    <xf numFmtId="0" fontId="0" fillId="7" borderId="36" xfId="0" applyFill="1" applyBorder="1" applyAlignment="1" applyProtection="1">
      <alignment/>
      <protection/>
    </xf>
    <xf numFmtId="0" fontId="0" fillId="7" borderId="37" xfId="0" applyFill="1" applyBorder="1" applyAlignment="1" applyProtection="1">
      <alignment/>
      <protection/>
    </xf>
    <xf numFmtId="0" fontId="11" fillId="7" borderId="0" xfId="0" applyFont="1" applyFill="1" applyBorder="1" applyAlignment="1" applyProtection="1">
      <alignment/>
      <protection locked="0"/>
    </xf>
    <xf numFmtId="0" fontId="11" fillId="7" borderId="0" xfId="0" applyFont="1" applyFill="1" applyBorder="1" applyAlignment="1" applyProtection="1">
      <alignment vertical="center"/>
      <protection locked="0"/>
    </xf>
    <xf numFmtId="0" fontId="11" fillId="7" borderId="0" xfId="0" applyFont="1" applyFill="1" applyBorder="1" applyAlignment="1" applyProtection="1">
      <alignment vertical="top"/>
      <protection locked="0"/>
    </xf>
    <xf numFmtId="0" fontId="11" fillId="7" borderId="0" xfId="0" applyFont="1" applyFill="1" applyBorder="1" applyAlignment="1" applyProtection="1">
      <alignment/>
      <protection locked="0"/>
    </xf>
    <xf numFmtId="0" fontId="13" fillId="7" borderId="0" xfId="0" applyFont="1" applyFill="1" applyBorder="1" applyAlignment="1" applyProtection="1">
      <alignment horizontal="left" vertical="top"/>
      <protection/>
    </xf>
    <xf numFmtId="0" fontId="13" fillId="7" borderId="0" xfId="0" applyFont="1" applyFill="1" applyBorder="1" applyAlignment="1" applyProtection="1">
      <alignment horizontal="left"/>
      <protection/>
    </xf>
    <xf numFmtId="0" fontId="0" fillId="0" borderId="12" xfId="0" applyBorder="1" applyAlignment="1">
      <alignment vertical="center"/>
    </xf>
    <xf numFmtId="49" fontId="10" fillId="5" borderId="11" xfId="0" applyNumberFormat="1" applyFont="1" applyFill="1" applyBorder="1" applyAlignment="1" applyProtection="1">
      <alignment horizontal="center" vertical="center"/>
      <protection/>
    </xf>
    <xf numFmtId="49" fontId="10" fillId="5" borderId="25" xfId="0" applyNumberFormat="1" applyFont="1" applyFill="1" applyBorder="1" applyAlignment="1" applyProtection="1">
      <alignment horizontal="center" vertical="center"/>
      <protection/>
    </xf>
    <xf numFmtId="1" fontId="10" fillId="5" borderId="28" xfId="0" applyNumberFormat="1" applyFont="1" applyFill="1" applyBorder="1" applyAlignment="1" applyProtection="1">
      <alignment horizontal="center" vertical="center"/>
      <protection/>
    </xf>
    <xf numFmtId="1" fontId="10" fillId="5" borderId="11" xfId="0" applyNumberFormat="1" applyFont="1" applyFill="1" applyBorder="1" applyAlignment="1" applyProtection="1">
      <alignment horizontal="center" vertical="center"/>
      <protection/>
    </xf>
    <xf numFmtId="49" fontId="10" fillId="5" borderId="16" xfId="0" applyNumberFormat="1" applyFont="1" applyFill="1" applyBorder="1" applyAlignment="1" applyProtection="1">
      <alignment horizontal="center" vertical="center"/>
      <protection/>
    </xf>
    <xf numFmtId="49" fontId="10" fillId="5" borderId="26" xfId="0" applyNumberFormat="1" applyFont="1" applyFill="1" applyBorder="1" applyAlignment="1" applyProtection="1">
      <alignment horizontal="center" vertical="center"/>
      <protection/>
    </xf>
    <xf numFmtId="1" fontId="10" fillId="5" borderId="30" xfId="0" applyNumberFormat="1" applyFont="1" applyFill="1" applyBorder="1" applyAlignment="1" applyProtection="1">
      <alignment horizontal="center" vertical="center"/>
      <protection/>
    </xf>
    <xf numFmtId="1" fontId="10" fillId="5" borderId="16" xfId="0" applyNumberFormat="1" applyFont="1" applyFill="1" applyBorder="1" applyAlignment="1" applyProtection="1">
      <alignment horizontal="center" vertical="center"/>
      <protection/>
    </xf>
    <xf numFmtId="49" fontId="2" fillId="0" borderId="0" xfId="0" applyNumberFormat="1"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3" fillId="0" borderId="0" xfId="0" applyNumberFormat="1" applyFont="1" applyAlignment="1" applyProtection="1">
      <alignment vertical="center"/>
      <protection hidden="1"/>
    </xf>
    <xf numFmtId="0" fontId="3" fillId="0" borderId="0" xfId="0" applyNumberFormat="1" applyFont="1" applyAlignment="1" applyProtection="1">
      <alignment horizontal="left" vertical="center"/>
      <protection hidden="1"/>
    </xf>
    <xf numFmtId="0" fontId="6" fillId="0" borderId="0" xfId="0" applyNumberFormat="1" applyFont="1" applyAlignment="1" applyProtection="1">
      <alignment horizontal="right" vertical="center"/>
      <protection hidden="1"/>
    </xf>
    <xf numFmtId="0" fontId="0" fillId="0" borderId="0" xfId="0" applyNumberFormat="1" applyFont="1" applyAlignment="1" applyProtection="1">
      <alignment horizontal="right" vertical="center"/>
      <protection hidden="1"/>
    </xf>
    <xf numFmtId="0" fontId="0" fillId="0" borderId="0" xfId="0" applyBorder="1" applyAlignment="1" applyProtection="1">
      <alignment horizontal="center"/>
      <protection hidden="1"/>
    </xf>
    <xf numFmtId="14" fontId="3" fillId="0" borderId="0" xfId="0" applyNumberFormat="1" applyFont="1" applyAlignment="1" applyProtection="1">
      <alignment horizontal="right" vertical="center"/>
      <protection hidden="1"/>
    </xf>
    <xf numFmtId="0" fontId="5" fillId="0" borderId="0" xfId="0" applyNumberFormat="1" applyFont="1" applyAlignment="1" applyProtection="1">
      <alignment vertical="center"/>
      <protection hidden="1"/>
    </xf>
    <xf numFmtId="0" fontId="7" fillId="0" borderId="0" xfId="0" applyNumberFormat="1" applyFont="1" applyAlignment="1" applyProtection="1">
      <alignment horizontal="right" vertical="center"/>
      <protection hidden="1"/>
    </xf>
    <xf numFmtId="0" fontId="3" fillId="0" borderId="24" xfId="0" applyNumberFormat="1" applyFont="1" applyFill="1" applyBorder="1" applyAlignment="1" applyProtection="1">
      <alignment horizontal="center" vertical="center"/>
      <protection hidden="1"/>
    </xf>
    <xf numFmtId="0" fontId="3" fillId="12" borderId="16" xfId="0" applyNumberFormat="1" applyFont="1" applyFill="1" applyBorder="1" applyAlignment="1" applyProtection="1">
      <alignment horizontal="center" vertical="center"/>
      <protection hidden="1"/>
    </xf>
    <xf numFmtId="0" fontId="3" fillId="12" borderId="11" xfId="0" applyNumberFormat="1" applyFont="1" applyFill="1" applyBorder="1" applyAlignment="1" applyProtection="1">
      <alignment horizontal="center" vertical="center"/>
      <protection hidden="1"/>
    </xf>
    <xf numFmtId="0" fontId="3" fillId="12" borderId="38" xfId="0" applyNumberFormat="1" applyFont="1" applyFill="1" applyBorder="1" applyAlignment="1" applyProtection="1">
      <alignment horizontal="center" vertical="center"/>
      <protection hidden="1"/>
    </xf>
    <xf numFmtId="0" fontId="0" fillId="12" borderId="16" xfId="0" applyNumberFormat="1" applyFont="1" applyFill="1" applyBorder="1" applyAlignment="1" applyProtection="1">
      <alignment horizontal="center" vertical="center"/>
      <protection hidden="1"/>
    </xf>
    <xf numFmtId="0" fontId="0" fillId="12" borderId="11" xfId="0" applyNumberFormat="1" applyFont="1" applyFill="1" applyBorder="1" applyAlignment="1" applyProtection="1">
      <alignment horizontal="center" vertical="center"/>
      <protection hidden="1"/>
    </xf>
    <xf numFmtId="0" fontId="0" fillId="12" borderId="38" xfId="0" applyNumberFormat="1" applyFont="1" applyFill="1" applyBorder="1" applyAlignment="1" applyProtection="1">
      <alignment horizontal="center" vertical="center"/>
      <protection hidden="1"/>
    </xf>
    <xf numFmtId="49" fontId="0" fillId="13" borderId="31" xfId="0" applyNumberFormat="1" applyFill="1" applyBorder="1" applyAlignment="1" applyProtection="1">
      <alignment horizontal="center" vertical="center"/>
      <protection hidden="1"/>
    </xf>
    <xf numFmtId="49" fontId="0" fillId="13" borderId="25" xfId="0" applyNumberFormat="1" applyFill="1" applyBorder="1" applyAlignment="1" applyProtection="1">
      <alignment horizontal="center" vertical="center"/>
      <protection hidden="1"/>
    </xf>
    <xf numFmtId="1" fontId="0" fillId="12" borderId="16" xfId="0" applyNumberFormat="1" applyFont="1" applyFill="1" applyBorder="1" applyAlignment="1" applyProtection="1">
      <alignment horizontal="center" vertical="center"/>
      <protection hidden="1"/>
    </xf>
    <xf numFmtId="1" fontId="0" fillId="12" borderId="11" xfId="0" applyNumberFormat="1" applyFont="1" applyFill="1" applyBorder="1" applyAlignment="1" applyProtection="1">
      <alignment horizontal="center" vertical="center"/>
      <protection hidden="1"/>
    </xf>
    <xf numFmtId="1" fontId="0" fillId="12" borderId="38" xfId="0" applyNumberFormat="1" applyFont="1" applyFill="1" applyBorder="1" applyAlignment="1" applyProtection="1">
      <alignment horizontal="center" vertical="center"/>
      <protection hidden="1"/>
    </xf>
    <xf numFmtId="164" fontId="0" fillId="12" borderId="16" xfId="0" applyNumberFormat="1" applyFont="1" applyFill="1" applyBorder="1" applyAlignment="1" applyProtection="1">
      <alignment horizontal="center" vertical="center"/>
      <protection hidden="1"/>
    </xf>
    <xf numFmtId="164" fontId="0" fillId="12" borderId="11" xfId="0" applyNumberFormat="1" applyFont="1" applyFill="1" applyBorder="1" applyAlignment="1" applyProtection="1">
      <alignment horizontal="center" vertical="center"/>
      <protection hidden="1"/>
    </xf>
    <xf numFmtId="164" fontId="0" fillId="12" borderId="38" xfId="0" applyNumberFormat="1" applyFont="1" applyFill="1" applyBorder="1" applyAlignment="1" applyProtection="1">
      <alignment horizontal="center" vertical="center"/>
      <protection hidden="1"/>
    </xf>
    <xf numFmtId="166" fontId="0" fillId="0" borderId="24" xfId="0" applyNumberFormat="1" applyFont="1" applyFill="1" applyBorder="1" applyAlignment="1" applyProtection="1">
      <alignment horizontal="center" vertical="center"/>
      <protection hidden="1"/>
    </xf>
    <xf numFmtId="166" fontId="0" fillId="12" borderId="16" xfId="0" applyNumberFormat="1" applyFont="1" applyFill="1" applyBorder="1" applyAlignment="1" applyProtection="1">
      <alignment horizontal="center" vertical="center"/>
      <protection hidden="1"/>
    </xf>
    <xf numFmtId="166" fontId="0" fillId="12" borderId="11" xfId="0" applyNumberFormat="1" applyFont="1" applyFill="1" applyBorder="1" applyAlignment="1" applyProtection="1">
      <alignment horizontal="center" vertical="center"/>
      <protection hidden="1"/>
    </xf>
    <xf numFmtId="166" fontId="0" fillId="12" borderId="38" xfId="0" applyNumberFormat="1" applyFont="1" applyFill="1" applyBorder="1" applyAlignment="1" applyProtection="1">
      <alignment horizontal="center" vertical="center"/>
      <protection hidden="1"/>
    </xf>
    <xf numFmtId="49" fontId="0" fillId="13" borderId="24" xfId="0" applyNumberFormat="1" applyFill="1" applyBorder="1" applyAlignment="1" applyProtection="1">
      <alignment horizontal="center" vertical="center"/>
      <protection hidden="1"/>
    </xf>
    <xf numFmtId="49" fontId="0" fillId="13" borderId="11" xfId="0" applyNumberFormat="1" applyFill="1" applyBorder="1" applyAlignment="1" applyProtection="1">
      <alignment horizontal="center" vertical="center"/>
      <protection hidden="1"/>
    </xf>
    <xf numFmtId="0" fontId="0" fillId="12" borderId="8" xfId="0" applyNumberFormat="1" applyFill="1" applyBorder="1" applyAlignment="1" applyProtection="1">
      <alignment horizontal="left" vertical="center"/>
      <protection hidden="1"/>
    </xf>
    <xf numFmtId="0" fontId="0" fillId="12" borderId="13" xfId="0" applyNumberFormat="1" applyFill="1" applyBorder="1" applyAlignment="1" applyProtection="1">
      <alignment horizontal="center" vertical="center"/>
      <protection hidden="1"/>
    </xf>
    <xf numFmtId="49" fontId="7" fillId="2" borderId="6" xfId="0" applyNumberFormat="1" applyFont="1" applyFill="1" applyBorder="1" applyAlignment="1" applyProtection="1">
      <alignment horizontal="left" vertical="center"/>
      <protection locked="0"/>
    </xf>
    <xf numFmtId="49" fontId="7" fillId="2" borderId="39" xfId="0" applyNumberFormat="1" applyFont="1" applyFill="1" applyBorder="1" applyAlignment="1" applyProtection="1">
      <alignment horizontal="left" vertical="center"/>
      <protection locked="0"/>
    </xf>
    <xf numFmtId="49" fontId="7" fillId="2" borderId="39" xfId="0" applyNumberFormat="1" applyFont="1" applyFill="1" applyBorder="1" applyAlignment="1" applyProtection="1">
      <alignment vertical="center"/>
      <protection locked="0"/>
    </xf>
    <xf numFmtId="49" fontId="7" fillId="2" borderId="7" xfId="0" applyNumberFormat="1" applyFont="1" applyFill="1" applyBorder="1" applyAlignment="1" applyProtection="1">
      <alignment vertical="center"/>
      <protection locked="0"/>
    </xf>
    <xf numFmtId="49" fontId="7" fillId="3" borderId="6" xfId="0" applyNumberFormat="1" applyFont="1" applyFill="1" applyBorder="1" applyAlignment="1" applyProtection="1">
      <alignment horizontal="left" vertical="center"/>
      <protection locked="0"/>
    </xf>
    <xf numFmtId="49" fontId="7" fillId="3" borderId="39" xfId="0" applyNumberFormat="1" applyFont="1" applyFill="1" applyBorder="1" applyAlignment="1" applyProtection="1">
      <alignment horizontal="left" vertical="center"/>
      <protection locked="0"/>
    </xf>
    <xf numFmtId="49" fontId="7" fillId="3" borderId="39" xfId="0" applyNumberFormat="1" applyFont="1" applyFill="1" applyBorder="1" applyAlignment="1" applyProtection="1">
      <alignment vertical="center"/>
      <protection locked="0"/>
    </xf>
    <xf numFmtId="49" fontId="7" fillId="3" borderId="7" xfId="0" applyNumberFormat="1" applyFont="1" applyFill="1" applyBorder="1" applyAlignment="1" applyProtection="1">
      <alignment vertical="center"/>
      <protection locked="0"/>
    </xf>
    <xf numFmtId="49" fontId="7" fillId="4" borderId="6" xfId="0" applyNumberFormat="1" applyFont="1" applyFill="1" applyBorder="1" applyAlignment="1" applyProtection="1">
      <alignment horizontal="left" vertical="center"/>
      <protection locked="0"/>
    </xf>
    <xf numFmtId="49" fontId="7" fillId="4" borderId="39" xfId="0" applyNumberFormat="1" applyFont="1" applyFill="1" applyBorder="1" applyAlignment="1" applyProtection="1">
      <alignment vertical="center"/>
      <protection locked="0"/>
    </xf>
    <xf numFmtId="49" fontId="14" fillId="6" borderId="7" xfId="0" applyNumberFormat="1" applyFont="1" applyFill="1" applyBorder="1" applyAlignment="1" applyProtection="1">
      <alignment vertical="center"/>
      <protection locked="0"/>
    </xf>
    <xf numFmtId="49" fontId="7" fillId="4" borderId="7" xfId="0" applyNumberFormat="1" applyFont="1" applyFill="1" applyBorder="1" applyAlignment="1" applyProtection="1">
      <alignment vertical="center"/>
      <protection locked="0"/>
    </xf>
    <xf numFmtId="49" fontId="14" fillId="6" borderId="6"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horizontal="left" vertical="center"/>
      <protection locked="0"/>
    </xf>
    <xf numFmtId="49" fontId="7" fillId="5" borderId="39" xfId="0" applyNumberFormat="1" applyFont="1" applyFill="1" applyBorder="1" applyAlignment="1" applyProtection="1">
      <alignment vertical="center"/>
      <protection locked="0"/>
    </xf>
    <xf numFmtId="49" fontId="7" fillId="5" borderId="7" xfId="0" applyNumberFormat="1" applyFont="1" applyFill="1" applyBorder="1" applyAlignment="1" applyProtection="1">
      <alignment vertical="center"/>
      <protection locked="0"/>
    </xf>
    <xf numFmtId="49" fontId="6" fillId="0" borderId="18" xfId="0" applyNumberFormat="1" applyFont="1" applyBorder="1" applyAlignment="1" applyProtection="1">
      <alignment horizontal="right" vertical="center"/>
      <protection/>
    </xf>
    <xf numFmtId="0" fontId="0" fillId="0" borderId="32" xfId="0" applyNumberFormat="1" applyFont="1" applyFill="1" applyBorder="1" applyAlignment="1" applyProtection="1">
      <alignment horizontal="center" vertical="center"/>
      <protection hidden="1"/>
    </xf>
    <xf numFmtId="0" fontId="0" fillId="12" borderId="15" xfId="0" applyNumberFormat="1" applyFont="1" applyFill="1" applyBorder="1" applyAlignment="1" applyProtection="1">
      <alignment horizontal="center" vertical="center"/>
      <protection hidden="1"/>
    </xf>
    <xf numFmtId="0" fontId="0" fillId="12" borderId="10" xfId="0" applyNumberFormat="1" applyFont="1" applyFill="1" applyBorder="1" applyAlignment="1" applyProtection="1">
      <alignment horizontal="center" vertical="center"/>
      <protection hidden="1"/>
    </xf>
    <xf numFmtId="0" fontId="0" fillId="12" borderId="40" xfId="0" applyNumberFormat="1" applyFont="1" applyFill="1" applyBorder="1" applyAlignment="1" applyProtection="1">
      <alignment horizontal="center" vertical="center"/>
      <protection hidden="1"/>
    </xf>
    <xf numFmtId="1" fontId="0" fillId="0" borderId="31" xfId="0" applyNumberFormat="1" applyFont="1" applyFill="1" applyBorder="1" applyAlignment="1" applyProtection="1">
      <alignment horizontal="center" vertical="center"/>
      <protection hidden="1"/>
    </xf>
    <xf numFmtId="1" fontId="0" fillId="12" borderId="26" xfId="0" applyNumberFormat="1" applyFont="1" applyFill="1" applyBorder="1" applyAlignment="1" applyProtection="1">
      <alignment horizontal="center" vertical="center"/>
      <protection hidden="1"/>
    </xf>
    <xf numFmtId="1" fontId="0" fillId="12" borderId="25" xfId="0" applyNumberFormat="1" applyFont="1" applyFill="1" applyBorder="1" applyAlignment="1" applyProtection="1">
      <alignment horizontal="center" vertical="center"/>
      <protection hidden="1"/>
    </xf>
    <xf numFmtId="1" fontId="0" fillId="12" borderId="41" xfId="0" applyNumberFormat="1" applyFont="1" applyFill="1" applyBorder="1" applyAlignment="1" applyProtection="1">
      <alignment horizontal="center" vertical="center"/>
      <protection hidden="1"/>
    </xf>
    <xf numFmtId="164" fontId="0" fillId="0" borderId="31" xfId="0" applyNumberFormat="1" applyFont="1" applyFill="1" applyBorder="1" applyAlignment="1" applyProtection="1">
      <alignment horizontal="center" vertical="center"/>
      <protection hidden="1"/>
    </xf>
    <xf numFmtId="164" fontId="0" fillId="12" borderId="26" xfId="0" applyNumberFormat="1" applyFont="1" applyFill="1" applyBorder="1" applyAlignment="1" applyProtection="1">
      <alignment horizontal="center" vertical="center"/>
      <protection hidden="1"/>
    </xf>
    <xf numFmtId="164" fontId="0" fillId="12" borderId="25" xfId="0" applyNumberFormat="1" applyFont="1" applyFill="1" applyBorder="1" applyAlignment="1" applyProtection="1">
      <alignment horizontal="center" vertical="center"/>
      <protection hidden="1"/>
    </xf>
    <xf numFmtId="164" fontId="0" fillId="12" borderId="41" xfId="0" applyNumberFormat="1" applyFont="1" applyFill="1" applyBorder="1" applyAlignment="1" applyProtection="1">
      <alignment horizontal="center" vertical="center"/>
      <protection hidden="1"/>
    </xf>
    <xf numFmtId="49" fontId="3" fillId="13" borderId="15" xfId="0" applyNumberFormat="1" applyFont="1" applyFill="1" applyBorder="1" applyAlignment="1" applyProtection="1">
      <alignment horizontal="center" vertical="center"/>
      <protection hidden="1"/>
    </xf>
    <xf numFmtId="49" fontId="3" fillId="13" borderId="10" xfId="0" applyNumberFormat="1" applyFont="1" applyFill="1" applyBorder="1" applyAlignment="1" applyProtection="1">
      <alignment horizontal="center" vertical="center"/>
      <protection hidden="1"/>
    </xf>
    <xf numFmtId="49" fontId="0" fillId="13" borderId="10" xfId="0" applyNumberFormat="1" applyFill="1" applyBorder="1" applyAlignment="1" applyProtection="1">
      <alignment horizontal="center" vertical="center"/>
      <protection hidden="1"/>
    </xf>
    <xf numFmtId="49" fontId="0" fillId="13" borderId="40" xfId="0" applyNumberFormat="1" applyFill="1" applyBorder="1" applyAlignment="1" applyProtection="1">
      <alignment horizontal="center" vertical="center"/>
      <protection hidden="1"/>
    </xf>
    <xf numFmtId="49" fontId="0" fillId="13" borderId="26" xfId="0" applyNumberFormat="1" applyFill="1" applyBorder="1" applyAlignment="1" applyProtection="1">
      <alignment horizontal="center" vertical="center"/>
      <protection hidden="1"/>
    </xf>
    <xf numFmtId="49" fontId="0" fillId="13" borderId="41" xfId="0" applyNumberFormat="1" applyFill="1" applyBorder="1" applyAlignment="1" applyProtection="1">
      <alignment horizontal="center" vertical="center"/>
      <protection hidden="1"/>
    </xf>
    <xf numFmtId="49" fontId="0" fillId="13" borderId="16" xfId="0" applyNumberFormat="1" applyFill="1" applyBorder="1" applyAlignment="1" applyProtection="1">
      <alignment horizontal="center" vertical="center"/>
      <protection hidden="1"/>
    </xf>
    <xf numFmtId="49" fontId="0" fillId="13" borderId="38" xfId="0" applyNumberFormat="1" applyFill="1" applyBorder="1" applyAlignment="1" applyProtection="1">
      <alignment horizontal="center" vertical="center"/>
      <protection hidden="1"/>
    </xf>
    <xf numFmtId="49" fontId="0" fillId="13" borderId="32" xfId="0" applyNumberFormat="1" applyFill="1" applyBorder="1" applyAlignment="1" applyProtection="1">
      <alignment horizontal="center" vertical="center"/>
      <protection hidden="1"/>
    </xf>
    <xf numFmtId="1" fontId="0" fillId="0" borderId="32" xfId="0" applyNumberFormat="1" applyFont="1" applyFill="1" applyBorder="1" applyAlignment="1" applyProtection="1">
      <alignment horizontal="center" vertical="center"/>
      <protection hidden="1"/>
    </xf>
    <xf numFmtId="49" fontId="0" fillId="13" borderId="15" xfId="0" applyNumberFormat="1" applyFill="1" applyBorder="1" applyAlignment="1" applyProtection="1">
      <alignment horizontal="center" vertical="center"/>
      <protection hidden="1"/>
    </xf>
    <xf numFmtId="166" fontId="0" fillId="12" borderId="15" xfId="0" applyNumberFormat="1" applyFont="1" applyFill="1" applyBorder="1" applyAlignment="1" applyProtection="1">
      <alignment horizontal="center" vertical="center"/>
      <protection hidden="1"/>
    </xf>
    <xf numFmtId="166" fontId="0" fillId="12" borderId="10" xfId="0" applyNumberFormat="1" applyFont="1" applyFill="1" applyBorder="1" applyAlignment="1" applyProtection="1">
      <alignment horizontal="center" vertical="center"/>
      <protection hidden="1"/>
    </xf>
    <xf numFmtId="166" fontId="0" fillId="12" borderId="40" xfId="0" applyNumberFormat="1" applyFont="1" applyFill="1" applyBorder="1" applyAlignment="1" applyProtection="1">
      <alignment horizontal="center" vertical="center"/>
      <protection hidden="1"/>
    </xf>
    <xf numFmtId="164" fontId="0" fillId="0" borderId="32" xfId="0" applyNumberFormat="1" applyFont="1" applyFill="1" applyBorder="1" applyAlignment="1" applyProtection="1">
      <alignment horizontal="center" vertical="center"/>
      <protection hidden="1"/>
    </xf>
    <xf numFmtId="0" fontId="3" fillId="0" borderId="38" xfId="0" applyNumberFormat="1" applyFont="1" applyFill="1" applyBorder="1" applyAlignment="1" applyProtection="1">
      <alignment horizontal="center" vertical="center"/>
      <protection hidden="1"/>
    </xf>
    <xf numFmtId="0" fontId="0" fillId="0" borderId="40" xfId="0" applyNumberFormat="1" applyFont="1" applyFill="1" applyBorder="1" applyAlignment="1" applyProtection="1">
      <alignment horizontal="center" vertical="center"/>
      <protection hidden="1"/>
    </xf>
    <xf numFmtId="1" fontId="0" fillId="0" borderId="41" xfId="0" applyNumberFormat="1" applyFont="1" applyFill="1" applyBorder="1" applyAlignment="1" applyProtection="1">
      <alignment horizontal="center" vertical="center"/>
      <protection hidden="1"/>
    </xf>
    <xf numFmtId="164" fontId="0" fillId="0" borderId="41" xfId="0" applyNumberFormat="1" applyFont="1" applyFill="1" applyBorder="1" applyAlignment="1" applyProtection="1">
      <alignment horizontal="center" vertical="center"/>
      <protection hidden="1"/>
    </xf>
    <xf numFmtId="166" fontId="0" fillId="0" borderId="38" xfId="0" applyNumberFormat="1" applyFont="1" applyFill="1" applyBorder="1" applyAlignment="1" applyProtection="1">
      <alignment horizontal="center" vertical="center"/>
      <protection hidden="1"/>
    </xf>
    <xf numFmtId="1" fontId="0" fillId="0" borderId="40" xfId="0" applyNumberFormat="1" applyFont="1" applyFill="1" applyBorder="1" applyAlignment="1" applyProtection="1">
      <alignment horizontal="center" vertical="center"/>
      <protection hidden="1"/>
    </xf>
    <xf numFmtId="164" fontId="0" fillId="0" borderId="40" xfId="0" applyNumberFormat="1" applyFont="1" applyFill="1" applyBorder="1" applyAlignment="1" applyProtection="1">
      <alignment horizontal="center" vertical="center"/>
      <protection hidden="1"/>
    </xf>
    <xf numFmtId="49" fontId="6" fillId="6" borderId="18" xfId="0" applyNumberFormat="1" applyFont="1" applyFill="1" applyBorder="1" applyAlignment="1" applyProtection="1">
      <alignment horizontal="right" vertical="center"/>
      <protection/>
    </xf>
    <xf numFmtId="49" fontId="3" fillId="2" borderId="25" xfId="0" applyNumberFormat="1" applyFont="1" applyFill="1" applyBorder="1" applyAlignment="1">
      <alignment horizontal="center" vertical="center"/>
    </xf>
    <xf numFmtId="49" fontId="3" fillId="2" borderId="25" xfId="0" applyNumberFormat="1" applyFont="1" applyFill="1" applyBorder="1" applyAlignment="1" quotePrefix="1">
      <alignment horizontal="center" vertical="center"/>
    </xf>
    <xf numFmtId="49" fontId="3" fillId="2" borderId="26" xfId="0" applyNumberFormat="1" applyFont="1" applyFill="1" applyBorder="1" applyAlignment="1" quotePrefix="1">
      <alignment horizontal="center" vertical="center"/>
    </xf>
    <xf numFmtId="49" fontId="3" fillId="3" borderId="31" xfId="0" applyNumberFormat="1" applyFont="1" applyFill="1" applyBorder="1" applyAlignment="1">
      <alignment horizontal="center" vertical="center"/>
    </xf>
    <xf numFmtId="49" fontId="3" fillId="3" borderId="25" xfId="0" applyNumberFormat="1" applyFont="1" applyFill="1" applyBorder="1" applyAlignment="1">
      <alignment horizontal="center" vertical="center"/>
    </xf>
    <xf numFmtId="49" fontId="3" fillId="3" borderId="25" xfId="0" applyNumberFormat="1" applyFont="1" applyFill="1" applyBorder="1" applyAlignment="1" quotePrefix="1">
      <alignment horizontal="center" vertical="center"/>
    </xf>
    <xf numFmtId="49" fontId="3" fillId="4" borderId="31" xfId="0" applyNumberFormat="1" applyFont="1" applyFill="1" applyBorder="1" applyAlignment="1">
      <alignment horizontal="center" vertical="center"/>
    </xf>
    <xf numFmtId="49" fontId="3" fillId="4" borderId="25" xfId="0" applyNumberFormat="1" applyFont="1" applyFill="1" applyBorder="1" applyAlignment="1">
      <alignment horizontal="center" vertical="center"/>
    </xf>
    <xf numFmtId="49" fontId="9" fillId="4" borderId="25" xfId="0" applyNumberFormat="1" applyFont="1" applyFill="1" applyBorder="1" applyAlignment="1" applyProtection="1" quotePrefix="1">
      <alignment horizontal="center" vertical="center"/>
      <protection/>
    </xf>
    <xf numFmtId="49" fontId="3" fillId="4" borderId="25" xfId="0" applyNumberFormat="1" applyFont="1" applyFill="1" applyBorder="1" applyAlignment="1" quotePrefix="1">
      <alignment horizontal="center" vertical="center"/>
    </xf>
    <xf numFmtId="49" fontId="9" fillId="6" borderId="27" xfId="0" applyNumberFormat="1" applyFont="1" applyFill="1" applyBorder="1" applyAlignment="1" applyProtection="1">
      <alignment horizontal="center" vertical="center"/>
      <protection/>
    </xf>
    <xf numFmtId="49" fontId="9" fillId="4" borderId="26" xfId="0" applyNumberFormat="1" applyFont="1" applyFill="1" applyBorder="1" applyAlignment="1" applyProtection="1" quotePrefix="1">
      <alignment horizontal="center" vertical="center"/>
      <protection/>
    </xf>
    <xf numFmtId="49" fontId="3" fillId="4" borderId="27" xfId="0" applyNumberFormat="1" applyFont="1" applyFill="1" applyBorder="1" applyAlignment="1">
      <alignment horizontal="center" vertical="center"/>
    </xf>
    <xf numFmtId="49" fontId="3" fillId="5" borderId="31" xfId="0" applyNumberFormat="1" applyFont="1" applyFill="1" applyBorder="1" applyAlignment="1">
      <alignment horizontal="center" vertical="center"/>
    </xf>
    <xf numFmtId="49" fontId="3" fillId="5" borderId="25" xfId="0" applyNumberFormat="1" applyFont="1" applyFill="1" applyBorder="1" applyAlignment="1">
      <alignment horizontal="center" vertical="center"/>
    </xf>
    <xf numFmtId="49" fontId="9" fillId="5" borderId="25" xfId="0" applyNumberFormat="1" applyFont="1" applyFill="1" applyBorder="1" applyAlignment="1" applyProtection="1" quotePrefix="1">
      <alignment horizontal="center" vertical="center"/>
      <protection/>
    </xf>
    <xf numFmtId="49" fontId="3" fillId="5" borderId="25" xfId="0" applyNumberFormat="1" applyFont="1" applyFill="1" applyBorder="1" applyAlignment="1" quotePrefix="1">
      <alignment horizontal="center" vertical="center"/>
    </xf>
    <xf numFmtId="49" fontId="9" fillId="5" borderId="26" xfId="0" applyNumberFormat="1" applyFont="1" applyFill="1" applyBorder="1" applyAlignment="1" applyProtection="1" quotePrefix="1">
      <alignment horizontal="center" vertical="center"/>
      <protection/>
    </xf>
    <xf numFmtId="1" fontId="9" fillId="6" borderId="2" xfId="0" applyNumberFormat="1" applyFont="1" applyFill="1" applyBorder="1" applyAlignment="1" applyProtection="1">
      <alignment horizontal="center" wrapText="1"/>
      <protection/>
    </xf>
    <xf numFmtId="49" fontId="0" fillId="2" borderId="10" xfId="0" applyNumberFormat="1" applyFill="1" applyBorder="1" applyAlignment="1" applyProtection="1">
      <alignment horizontal="center" vertical="center"/>
      <protection locked="0"/>
    </xf>
    <xf numFmtId="49" fontId="0" fillId="2" borderId="15" xfId="0" applyNumberFormat="1" applyFill="1" applyBorder="1" applyAlignment="1" applyProtection="1">
      <alignment horizontal="center" vertical="center"/>
      <protection locked="0"/>
    </xf>
    <xf numFmtId="49" fontId="0" fillId="2" borderId="40" xfId="0" applyNumberFormat="1" applyFill="1" applyBorder="1" applyAlignment="1" applyProtection="1">
      <alignment horizontal="center" vertical="center"/>
      <protection locked="0"/>
    </xf>
    <xf numFmtId="49" fontId="0" fillId="3" borderId="10"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4" borderId="32" xfId="0" applyNumberFormat="1"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49" fontId="10" fillId="4" borderId="10" xfId="0" applyNumberFormat="1" applyFont="1" applyFill="1" applyBorder="1" applyAlignment="1" applyProtection="1">
      <alignment horizontal="center" vertical="center"/>
      <protection/>
    </xf>
    <xf numFmtId="49" fontId="10" fillId="4" borderId="15" xfId="0" applyNumberFormat="1" applyFont="1" applyFill="1" applyBorder="1" applyAlignment="1" applyProtection="1">
      <alignment horizontal="center" vertical="center"/>
      <protection/>
    </xf>
    <xf numFmtId="49" fontId="0" fillId="4" borderId="5" xfId="0" applyNumberFormat="1" applyFill="1" applyBorder="1" applyAlignment="1" applyProtection="1">
      <alignment horizontal="center" vertical="center"/>
      <protection locked="0"/>
    </xf>
    <xf numFmtId="49" fontId="0" fillId="5" borderId="32" xfId="0" applyNumberFormat="1" applyFill="1" applyBorder="1" applyAlignment="1" applyProtection="1">
      <alignment horizontal="center" vertical="center"/>
      <protection locked="0"/>
    </xf>
    <xf numFmtId="49" fontId="0" fillId="5" borderId="10" xfId="0" applyNumberFormat="1" applyFill="1" applyBorder="1" applyAlignment="1" applyProtection="1">
      <alignment horizontal="center" vertical="center"/>
      <protection locked="0"/>
    </xf>
    <xf numFmtId="49" fontId="10" fillId="5" borderId="10" xfId="0" applyNumberFormat="1" applyFont="1" applyFill="1" applyBorder="1" applyAlignment="1" applyProtection="1">
      <alignment horizontal="center" vertical="center"/>
      <protection/>
    </xf>
    <xf numFmtId="49" fontId="10" fillId="5" borderId="15" xfId="0" applyNumberFormat="1" applyFont="1" applyFill="1" applyBorder="1" applyAlignment="1" applyProtection="1">
      <alignment horizontal="center" vertical="center"/>
      <protection/>
    </xf>
    <xf numFmtId="49" fontId="0" fillId="5" borderId="40" xfId="0" applyNumberFormat="1" applyFill="1" applyBorder="1" applyAlignment="1" applyProtection="1">
      <alignment horizontal="center" vertical="center"/>
      <protection locked="0"/>
    </xf>
    <xf numFmtId="1" fontId="0" fillId="2" borderId="25" xfId="0" applyNumberFormat="1" applyFill="1" applyBorder="1" applyAlignment="1" applyProtection="1">
      <alignment horizontal="center" vertical="center"/>
      <protection locked="0"/>
    </xf>
    <xf numFmtId="1" fontId="0" fillId="2" borderId="26" xfId="0" applyNumberFormat="1" applyFill="1" applyBorder="1" applyAlignment="1" applyProtection="1">
      <alignment horizontal="center" vertical="center"/>
      <protection locked="0"/>
    </xf>
    <xf numFmtId="1" fontId="0" fillId="3" borderId="25" xfId="0" applyNumberFormat="1" applyFill="1" applyBorder="1" applyAlignment="1" applyProtection="1">
      <alignment horizontal="center" vertical="center"/>
      <protection locked="0"/>
    </xf>
    <xf numFmtId="1" fontId="0" fillId="4" borderId="31" xfId="0" applyNumberFormat="1" applyFill="1" applyBorder="1" applyAlignment="1" applyProtection="1">
      <alignment horizontal="center" vertical="center"/>
      <protection locked="0"/>
    </xf>
    <xf numFmtId="1" fontId="0" fillId="4" borderId="25" xfId="0" applyNumberFormat="1" applyFill="1" applyBorder="1" applyAlignment="1" applyProtection="1">
      <alignment horizontal="center" vertical="center"/>
      <protection locked="0"/>
    </xf>
    <xf numFmtId="1" fontId="10" fillId="4" borderId="25" xfId="0" applyNumberFormat="1" applyFont="1" applyFill="1" applyBorder="1" applyAlignment="1" applyProtection="1">
      <alignment horizontal="center" vertical="center"/>
      <protection/>
    </xf>
    <xf numFmtId="1" fontId="10" fillId="4" borderId="26" xfId="0" applyNumberFormat="1" applyFont="1" applyFill="1" applyBorder="1" applyAlignment="1" applyProtection="1">
      <alignment horizontal="center" vertical="center"/>
      <protection/>
    </xf>
    <xf numFmtId="1" fontId="0" fillId="4" borderId="27" xfId="0" applyNumberFormat="1" applyFill="1" applyBorder="1" applyAlignment="1" applyProtection="1">
      <alignment horizontal="center" vertical="center"/>
      <protection locked="0"/>
    </xf>
    <xf numFmtId="1" fontId="0" fillId="5" borderId="31" xfId="0" applyNumberFormat="1" applyFill="1" applyBorder="1" applyAlignment="1" applyProtection="1">
      <alignment horizontal="center" vertical="center"/>
      <protection locked="0"/>
    </xf>
    <xf numFmtId="1" fontId="0" fillId="5" borderId="25" xfId="0" applyNumberFormat="1" applyFill="1" applyBorder="1" applyAlignment="1" applyProtection="1">
      <alignment horizontal="center" vertical="center"/>
      <protection locked="0"/>
    </xf>
    <xf numFmtId="1" fontId="10" fillId="5" borderId="25" xfId="0" applyNumberFormat="1" applyFont="1" applyFill="1" applyBorder="1" applyAlignment="1" applyProtection="1">
      <alignment horizontal="center" vertical="center"/>
      <protection/>
    </xf>
    <xf numFmtId="1" fontId="10" fillId="5" borderId="26" xfId="0" applyNumberFormat="1" applyFont="1" applyFill="1" applyBorder="1" applyAlignment="1" applyProtection="1">
      <alignment horizontal="center" vertical="center"/>
      <protection/>
    </xf>
    <xf numFmtId="164" fontId="0" fillId="2" borderId="25" xfId="0" applyNumberFormat="1" applyFill="1" applyBorder="1" applyAlignment="1" applyProtection="1">
      <alignment horizontal="center" vertical="center"/>
      <protection locked="0"/>
    </xf>
    <xf numFmtId="164" fontId="0" fillId="2" borderId="26" xfId="0" applyNumberFormat="1" applyFill="1" applyBorder="1" applyAlignment="1" applyProtection="1">
      <alignment horizontal="center" vertical="center"/>
      <protection locked="0"/>
    </xf>
    <xf numFmtId="164" fontId="0" fillId="3" borderId="25" xfId="0" applyNumberFormat="1" applyFill="1" applyBorder="1" applyAlignment="1" applyProtection="1">
      <alignment horizontal="center" vertical="center"/>
      <protection locked="0"/>
    </xf>
    <xf numFmtId="164" fontId="0" fillId="4" borderId="31" xfId="0" applyNumberFormat="1" applyFill="1" applyBorder="1" applyAlignment="1" applyProtection="1">
      <alignment horizontal="center" vertical="center"/>
      <protection locked="0"/>
    </xf>
    <xf numFmtId="164" fontId="0" fillId="4" borderId="25" xfId="0" applyNumberFormat="1" applyFill="1" applyBorder="1" applyAlignment="1" applyProtection="1">
      <alignment horizontal="center" vertical="center"/>
      <protection locked="0"/>
    </xf>
    <xf numFmtId="164" fontId="10" fillId="4" borderId="25" xfId="0" applyNumberFormat="1" applyFont="1" applyFill="1" applyBorder="1" applyAlignment="1" applyProtection="1">
      <alignment horizontal="center" vertical="center"/>
      <protection/>
    </xf>
    <xf numFmtId="164" fontId="10" fillId="4" borderId="26" xfId="0" applyNumberFormat="1" applyFont="1" applyFill="1" applyBorder="1" applyAlignment="1" applyProtection="1">
      <alignment horizontal="center" vertical="center"/>
      <protection/>
    </xf>
    <xf numFmtId="164" fontId="0" fillId="4" borderId="27" xfId="0" applyNumberFormat="1" applyFill="1" applyBorder="1" applyAlignment="1" applyProtection="1">
      <alignment horizontal="center" vertical="center"/>
      <protection locked="0"/>
    </xf>
    <xf numFmtId="164" fontId="0" fillId="5" borderId="31" xfId="0" applyNumberFormat="1" applyFill="1" applyBorder="1" applyAlignment="1" applyProtection="1">
      <alignment horizontal="center" vertical="center"/>
      <protection locked="0"/>
    </xf>
    <xf numFmtId="164" fontId="0" fillId="5" borderId="25" xfId="0" applyNumberFormat="1" applyFill="1" applyBorder="1" applyAlignment="1" applyProtection="1">
      <alignment horizontal="center" vertical="center"/>
      <protection locked="0"/>
    </xf>
    <xf numFmtId="164" fontId="10" fillId="5" borderId="25" xfId="0" applyNumberFormat="1" applyFont="1" applyFill="1" applyBorder="1" applyAlignment="1" applyProtection="1">
      <alignment horizontal="center" vertical="center"/>
      <protection/>
    </xf>
    <xf numFmtId="164" fontId="10" fillId="5" borderId="26" xfId="0" applyNumberFormat="1" applyFont="1" applyFill="1" applyBorder="1" applyAlignment="1" applyProtection="1">
      <alignment horizontal="center" vertical="center"/>
      <protection/>
    </xf>
    <xf numFmtId="166" fontId="0" fillId="2" borderId="11" xfId="0" applyNumberFormat="1" applyFill="1" applyBorder="1" applyAlignment="1" applyProtection="1" quotePrefix="1">
      <alignment horizontal="center" vertical="center"/>
      <protection locked="0"/>
    </xf>
    <xf numFmtId="166" fontId="0" fillId="2" borderId="16" xfId="0" applyNumberFormat="1" applyFill="1" applyBorder="1" applyAlignment="1" applyProtection="1" quotePrefix="1">
      <alignment horizontal="center" vertical="center"/>
      <protection locked="0"/>
    </xf>
    <xf numFmtId="166" fontId="0" fillId="2" borderId="38" xfId="0" applyNumberFormat="1" applyFill="1" applyBorder="1" applyAlignment="1" applyProtection="1" quotePrefix="1">
      <alignment horizontal="center" vertical="center"/>
      <protection locked="0"/>
    </xf>
    <xf numFmtId="166" fontId="0" fillId="3" borderId="11" xfId="0" applyNumberFormat="1" applyFill="1" applyBorder="1" applyAlignment="1" applyProtection="1" quotePrefix="1">
      <alignment horizontal="center" vertical="center"/>
      <protection locked="0"/>
    </xf>
    <xf numFmtId="166" fontId="0" fillId="3" borderId="38" xfId="0" applyNumberFormat="1" applyFill="1" applyBorder="1" applyAlignment="1" applyProtection="1" quotePrefix="1">
      <alignment horizontal="center" vertical="center"/>
      <protection locked="0"/>
    </xf>
    <xf numFmtId="166" fontId="0" fillId="4" borderId="24" xfId="0" applyNumberFormat="1" applyFill="1" applyBorder="1" applyAlignment="1" applyProtection="1" quotePrefix="1">
      <alignment horizontal="center" vertical="center"/>
      <protection locked="0"/>
    </xf>
    <xf numFmtId="166" fontId="0" fillId="4" borderId="16" xfId="0" applyNumberFormat="1" applyFill="1" applyBorder="1" applyAlignment="1" applyProtection="1" quotePrefix="1">
      <alignment horizontal="center" vertical="center"/>
      <protection locked="0"/>
    </xf>
    <xf numFmtId="166" fontId="10" fillId="4" borderId="16" xfId="0" applyNumberFormat="1" applyFont="1" applyFill="1" applyBorder="1" applyAlignment="1" applyProtection="1" quotePrefix="1">
      <alignment horizontal="center" vertical="center"/>
      <protection/>
    </xf>
    <xf numFmtId="166" fontId="0" fillId="4" borderId="11" xfId="0" applyNumberFormat="1" applyFill="1" applyBorder="1" applyAlignment="1" applyProtection="1" quotePrefix="1">
      <alignment horizontal="center" vertical="center"/>
      <protection locked="0"/>
    </xf>
    <xf numFmtId="166" fontId="0" fillId="4" borderId="38" xfId="0" applyNumberFormat="1" applyFill="1" applyBorder="1" applyAlignment="1" applyProtection="1" quotePrefix="1">
      <alignment horizontal="center" vertical="center"/>
      <protection locked="0"/>
    </xf>
    <xf numFmtId="166" fontId="0" fillId="5" borderId="24" xfId="0" applyNumberFormat="1" applyFill="1" applyBorder="1" applyAlignment="1" applyProtection="1" quotePrefix="1">
      <alignment horizontal="center" vertical="center"/>
      <protection locked="0"/>
    </xf>
    <xf numFmtId="166" fontId="10" fillId="5" borderId="16" xfId="0" applyNumberFormat="1" applyFont="1" applyFill="1" applyBorder="1" applyAlignment="1" applyProtection="1" quotePrefix="1">
      <alignment horizontal="center" vertical="center"/>
      <protection/>
    </xf>
    <xf numFmtId="166" fontId="0" fillId="5" borderId="11" xfId="0" applyNumberFormat="1" applyFill="1" applyBorder="1" applyAlignment="1" applyProtection="1" quotePrefix="1">
      <alignment horizontal="center" vertical="center"/>
      <protection locked="0"/>
    </xf>
    <xf numFmtId="166" fontId="0" fillId="5" borderId="38" xfId="0" applyNumberFormat="1" applyFill="1" applyBorder="1" applyAlignment="1" applyProtection="1" quotePrefix="1">
      <alignment horizontal="center" vertical="center"/>
      <protection locked="0"/>
    </xf>
    <xf numFmtId="49" fontId="0" fillId="3" borderId="32" xfId="0" applyNumberFormat="1" applyFill="1" applyBorder="1" applyAlignment="1" applyProtection="1">
      <alignment horizontal="center" vertical="center"/>
      <protection locked="0"/>
    </xf>
    <xf numFmtId="1" fontId="0" fillId="3" borderId="31" xfId="0" applyNumberFormat="1" applyFill="1" applyBorder="1" applyAlignment="1" applyProtection="1">
      <alignment horizontal="center" vertical="center"/>
      <protection locked="0"/>
    </xf>
    <xf numFmtId="164" fontId="0" fillId="3" borderId="31" xfId="0" applyNumberFormat="1" applyFill="1" applyBorder="1" applyAlignment="1" applyProtection="1">
      <alignment horizontal="center" vertical="center"/>
      <protection locked="0"/>
    </xf>
    <xf numFmtId="166" fontId="0" fillId="3" borderId="24" xfId="0" applyNumberFormat="1" applyFill="1" applyBorder="1" applyAlignment="1" applyProtection="1" quotePrefix="1">
      <alignment horizontal="center" vertical="center"/>
      <protection locked="0"/>
    </xf>
    <xf numFmtId="49" fontId="0" fillId="9" borderId="42" xfId="0" applyNumberFormat="1" applyFill="1" applyBorder="1" applyAlignment="1" applyProtection="1">
      <alignment horizontal="center" vertical="center"/>
      <protection locked="0"/>
    </xf>
    <xf numFmtId="49" fontId="10" fillId="10" borderId="25" xfId="0" applyNumberFormat="1" applyFont="1" applyFill="1" applyBorder="1" applyAlignment="1" applyProtection="1">
      <alignment horizontal="center" vertical="center"/>
      <protection/>
    </xf>
    <xf numFmtId="49" fontId="10" fillId="10" borderId="26" xfId="0" applyNumberFormat="1" applyFont="1" applyFill="1" applyBorder="1" applyAlignment="1" applyProtection="1">
      <alignment horizontal="center" vertical="center"/>
      <protection/>
    </xf>
    <xf numFmtId="49" fontId="15" fillId="10" borderId="26" xfId="0" applyNumberFormat="1" applyFont="1" applyFill="1" applyBorder="1" applyAlignment="1" applyProtection="1">
      <alignment horizontal="center" vertical="center"/>
      <protection/>
    </xf>
    <xf numFmtId="49" fontId="10" fillId="11" borderId="25" xfId="0" applyNumberFormat="1" applyFont="1" applyFill="1" applyBorder="1" applyAlignment="1" applyProtection="1">
      <alignment horizontal="center" vertical="center"/>
      <protection/>
    </xf>
    <xf numFmtId="49" fontId="10" fillId="11" borderId="25" xfId="0" applyNumberFormat="1" applyFont="1" applyFill="1" applyBorder="1" applyAlignment="1" applyProtection="1">
      <alignment horizontal="center" vertical="center"/>
      <protection locked="0"/>
    </xf>
    <xf numFmtId="49" fontId="9" fillId="11" borderId="25" xfId="0" applyNumberFormat="1" applyFont="1" applyFill="1" applyBorder="1" applyAlignment="1" applyProtection="1">
      <alignment horizontal="center" vertical="center"/>
      <protection locked="0"/>
    </xf>
    <xf numFmtId="49" fontId="0" fillId="10" borderId="27" xfId="0" applyNumberFormat="1" applyFill="1" applyBorder="1" applyAlignment="1" applyProtection="1">
      <alignment horizontal="center" vertical="center"/>
      <protection locked="0"/>
    </xf>
    <xf numFmtId="49" fontId="10" fillId="11" borderId="26" xfId="0" applyNumberFormat="1" applyFont="1" applyFill="1" applyBorder="1" applyAlignment="1" applyProtection="1">
      <alignment horizontal="center" vertical="center"/>
      <protection/>
    </xf>
    <xf numFmtId="49" fontId="10" fillId="10" borderId="11" xfId="0" applyNumberFormat="1" applyFont="1" applyFill="1" applyBorder="1" applyAlignment="1" applyProtection="1">
      <alignment horizontal="center" vertical="center"/>
      <protection/>
    </xf>
    <xf numFmtId="49" fontId="10" fillId="10" borderId="16" xfId="0" applyNumberFormat="1" applyFont="1" applyFill="1" applyBorder="1" applyAlignment="1" applyProtection="1">
      <alignment horizontal="center" vertical="center"/>
      <protection/>
    </xf>
    <xf numFmtId="49" fontId="0" fillId="10" borderId="14" xfId="0" applyNumberFormat="1" applyFill="1" applyBorder="1" applyAlignment="1" applyProtection="1">
      <alignment horizontal="center" vertical="center"/>
      <protection locked="0"/>
    </xf>
    <xf numFmtId="49" fontId="10" fillId="11" borderId="11" xfId="0" applyNumberFormat="1" applyFont="1" applyFill="1" applyBorder="1" applyAlignment="1" applyProtection="1">
      <alignment horizontal="center" vertical="center"/>
      <protection/>
    </xf>
    <xf numFmtId="49" fontId="10" fillId="11" borderId="16" xfId="0" applyNumberFormat="1" applyFont="1" applyFill="1" applyBorder="1" applyAlignment="1" applyProtection="1">
      <alignment horizontal="center" vertical="center"/>
      <protection/>
    </xf>
    <xf numFmtId="49" fontId="0" fillId="8" borderId="10" xfId="0" applyNumberFormat="1" applyFill="1" applyBorder="1" applyAlignment="1" applyProtection="1">
      <alignment horizontal="center" vertical="center"/>
      <protection locked="0"/>
    </xf>
    <xf numFmtId="49" fontId="0" fillId="8" borderId="15" xfId="0" applyNumberFormat="1" applyFill="1" applyBorder="1" applyAlignment="1" applyProtection="1">
      <alignment horizontal="center" vertical="center"/>
      <protection locked="0"/>
    </xf>
    <xf numFmtId="49" fontId="0" fillId="9" borderId="32" xfId="0" applyNumberFormat="1" applyFill="1" applyBorder="1" applyAlignment="1" applyProtection="1">
      <alignment horizontal="center" vertical="center"/>
      <protection locked="0"/>
    </xf>
    <xf numFmtId="49" fontId="0" fillId="9" borderId="15" xfId="0" applyNumberFormat="1" applyFill="1" applyBorder="1" applyAlignment="1" applyProtection="1">
      <alignment horizontal="center" vertical="center"/>
      <protection locked="0"/>
    </xf>
    <xf numFmtId="49" fontId="0" fillId="9" borderId="10" xfId="0" applyNumberFormat="1" applyFill="1" applyBorder="1" applyAlignment="1" applyProtection="1">
      <alignment horizontal="center" vertical="center"/>
      <protection locked="0"/>
    </xf>
    <xf numFmtId="49" fontId="0" fillId="10" borderId="32" xfId="0" applyNumberFormat="1" applyFill="1" applyBorder="1" applyAlignment="1" applyProtection="1">
      <alignment horizontal="center" vertical="center"/>
      <protection locked="0"/>
    </xf>
    <xf numFmtId="49" fontId="0" fillId="10" borderId="10" xfId="0" applyNumberFormat="1" applyFill="1" applyBorder="1" applyAlignment="1" applyProtection="1">
      <alignment horizontal="center" vertical="center"/>
      <protection locked="0"/>
    </xf>
    <xf numFmtId="49" fontId="0" fillId="11" borderId="32" xfId="0" applyNumberFormat="1" applyFill="1" applyBorder="1" applyAlignment="1" applyProtection="1">
      <alignment horizontal="center" vertical="center"/>
      <protection locked="0"/>
    </xf>
    <xf numFmtId="49" fontId="0" fillId="11" borderId="10" xfId="0" applyNumberFormat="1" applyFill="1" applyBorder="1" applyAlignment="1" applyProtection="1">
      <alignment horizontal="center" vertical="center"/>
      <protection locked="0"/>
    </xf>
    <xf numFmtId="164" fontId="0" fillId="2" borderId="25" xfId="0" applyNumberFormat="1" applyFill="1" applyBorder="1" applyAlignment="1" applyProtection="1" quotePrefix="1">
      <alignment horizontal="center" vertical="center"/>
      <protection locked="0"/>
    </xf>
    <xf numFmtId="164" fontId="0" fillId="3" borderId="25" xfId="0" applyNumberFormat="1" applyFill="1" applyBorder="1" applyAlignment="1" applyProtection="1" quotePrefix="1">
      <alignment horizontal="center" vertical="center"/>
      <protection locked="0"/>
    </xf>
    <xf numFmtId="164" fontId="10" fillId="4" borderId="25" xfId="0" applyNumberFormat="1" applyFont="1" applyFill="1" applyBorder="1" applyAlignment="1" applyProtection="1" quotePrefix="1">
      <alignment horizontal="center" vertical="center"/>
      <protection/>
    </xf>
    <xf numFmtId="164" fontId="0" fillId="4" borderId="25" xfId="0" applyNumberFormat="1" applyFill="1" applyBorder="1" applyAlignment="1" applyProtection="1" quotePrefix="1">
      <alignment horizontal="center" vertical="center"/>
      <protection locked="0"/>
    </xf>
    <xf numFmtId="164" fontId="10" fillId="4" borderId="26" xfId="0" applyNumberFormat="1" applyFont="1" applyFill="1" applyBorder="1" applyAlignment="1" applyProtection="1" quotePrefix="1">
      <alignment horizontal="center" vertical="center"/>
      <protection/>
    </xf>
    <xf numFmtId="164" fontId="0" fillId="4" borderId="27" xfId="0" applyNumberFormat="1" applyFill="1" applyBorder="1" applyAlignment="1" applyProtection="1" quotePrefix="1">
      <alignment horizontal="center" vertical="center"/>
      <protection locked="0"/>
    </xf>
    <xf numFmtId="164" fontId="10" fillId="5" borderId="25" xfId="0" applyNumberFormat="1" applyFont="1" applyFill="1" applyBorder="1" applyAlignment="1" applyProtection="1" quotePrefix="1">
      <alignment horizontal="center" vertical="center"/>
      <protection/>
    </xf>
    <xf numFmtId="164" fontId="0" fillId="5" borderId="25" xfId="0" applyNumberFormat="1" applyFill="1" applyBorder="1" applyAlignment="1" applyProtection="1" quotePrefix="1">
      <alignment horizontal="center" vertical="center"/>
      <protection locked="0"/>
    </xf>
    <xf numFmtId="164" fontId="10" fillId="5" borderId="26" xfId="0" applyNumberFormat="1" applyFont="1" applyFill="1" applyBorder="1" applyAlignment="1" applyProtection="1" quotePrefix="1">
      <alignment horizontal="center" vertical="center"/>
      <protection/>
    </xf>
    <xf numFmtId="49" fontId="10" fillId="4" borderId="25" xfId="0" applyNumberFormat="1" applyFont="1" applyFill="1" applyBorder="1" applyAlignment="1" applyProtection="1">
      <alignment horizontal="center" vertical="center"/>
      <protection/>
    </xf>
    <xf numFmtId="1" fontId="0" fillId="3" borderId="32" xfId="0" applyNumberFormat="1" applyFill="1" applyBorder="1" applyAlignment="1" applyProtection="1">
      <alignment horizontal="center" vertical="center"/>
      <protection locked="0"/>
    </xf>
    <xf numFmtId="1" fontId="0" fillId="3" borderId="10" xfId="0" applyNumberFormat="1" applyFill="1" applyBorder="1" applyAlignment="1" applyProtection="1">
      <alignment horizontal="center" vertical="center"/>
      <protection locked="0"/>
    </xf>
    <xf numFmtId="49" fontId="10" fillId="10" borderId="10" xfId="0" applyNumberFormat="1" applyFont="1" applyFill="1" applyBorder="1" applyAlignment="1" applyProtection="1">
      <alignment horizontal="center" vertical="center"/>
      <protection/>
    </xf>
    <xf numFmtId="49" fontId="10" fillId="10" borderId="15" xfId="0" applyNumberFormat="1" applyFont="1" applyFill="1" applyBorder="1" applyAlignment="1" applyProtection="1">
      <alignment horizontal="center" vertical="center"/>
      <protection/>
    </xf>
    <xf numFmtId="49" fontId="0" fillId="10" borderId="5" xfId="0" applyNumberFormat="1" applyFill="1" applyBorder="1" applyAlignment="1" applyProtection="1">
      <alignment horizontal="center" vertical="center"/>
      <protection locked="0"/>
    </xf>
    <xf numFmtId="49" fontId="10" fillId="11" borderId="10" xfId="0" applyNumberFormat="1" applyFont="1" applyFill="1" applyBorder="1" applyAlignment="1" applyProtection="1">
      <alignment horizontal="center" vertical="center"/>
      <protection/>
    </xf>
    <xf numFmtId="49" fontId="10" fillId="11" borderId="15" xfId="0" applyNumberFormat="1" applyFont="1" applyFill="1" applyBorder="1" applyAlignment="1" applyProtection="1">
      <alignment horizontal="center" vertical="center"/>
      <protection/>
    </xf>
    <xf numFmtId="49" fontId="6" fillId="6" borderId="43" xfId="0" applyNumberFormat="1" applyFont="1" applyFill="1" applyBorder="1" applyAlignment="1" applyProtection="1">
      <alignment horizontal="right" vertical="center"/>
      <protection/>
    </xf>
    <xf numFmtId="49" fontId="0" fillId="8" borderId="42" xfId="0" applyNumberFormat="1" applyFill="1" applyBorder="1" applyAlignment="1" applyProtection="1">
      <alignment horizontal="center" vertical="center"/>
      <protection locked="0"/>
    </xf>
    <xf numFmtId="166" fontId="0" fillId="2" borderId="44" xfId="0" applyNumberFormat="1" applyFill="1" applyBorder="1" applyAlignment="1" applyProtection="1" quotePrefix="1">
      <alignment horizontal="center" vertical="center"/>
      <protection locked="0"/>
    </xf>
    <xf numFmtId="166" fontId="0" fillId="2" borderId="42" xfId="0" applyNumberFormat="1" applyFill="1" applyBorder="1" applyAlignment="1" applyProtection="1" quotePrefix="1">
      <alignment horizontal="center" vertical="center"/>
      <protection locked="0"/>
    </xf>
    <xf numFmtId="166" fontId="0" fillId="2" borderId="45" xfId="0" applyNumberFormat="1" applyFill="1" applyBorder="1" applyAlignment="1" applyProtection="1" quotePrefix="1">
      <alignment horizontal="center" vertical="center"/>
      <protection locked="0"/>
    </xf>
    <xf numFmtId="49" fontId="0" fillId="9" borderId="46" xfId="0" applyNumberFormat="1" applyFill="1" applyBorder="1" applyAlignment="1" applyProtection="1">
      <alignment horizontal="center" vertical="center"/>
      <protection locked="0"/>
    </xf>
    <xf numFmtId="166" fontId="0" fillId="3" borderId="42" xfId="0" applyNumberFormat="1" applyFill="1" applyBorder="1" applyAlignment="1" applyProtection="1" quotePrefix="1">
      <alignment horizontal="center" vertical="center"/>
      <protection locked="0"/>
    </xf>
    <xf numFmtId="166" fontId="0" fillId="3" borderId="45" xfId="0" applyNumberFormat="1" applyFill="1" applyBorder="1" applyAlignment="1" applyProtection="1" quotePrefix="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166" fontId="10" fillId="4" borderId="44" xfId="0" applyNumberFormat="1" applyFont="1" applyFill="1" applyBorder="1" applyAlignment="1" applyProtection="1" quotePrefix="1">
      <alignment horizontal="center" vertical="center"/>
      <protection/>
    </xf>
    <xf numFmtId="166" fontId="0" fillId="4" borderId="44" xfId="0" applyNumberFormat="1" applyFill="1" applyBorder="1" applyAlignment="1" applyProtection="1" quotePrefix="1">
      <alignment horizontal="center" vertical="center"/>
      <protection locked="0"/>
    </xf>
    <xf numFmtId="166" fontId="0" fillId="4" borderId="42" xfId="0" applyNumberFormat="1" applyFill="1" applyBorder="1" applyAlignment="1" applyProtection="1" quotePrefix="1">
      <alignment horizontal="center" vertical="center"/>
      <protection locked="0"/>
    </xf>
    <xf numFmtId="166" fontId="0" fillId="4" borderId="45" xfId="0" applyNumberFormat="1" applyFill="1" applyBorder="1" applyAlignment="1" applyProtection="1" quotePrefix="1">
      <alignment horizontal="center" vertical="center"/>
      <protection locked="0"/>
    </xf>
    <xf numFmtId="49" fontId="0" fillId="11" borderId="46" xfId="0" applyNumberFormat="1" applyFill="1" applyBorder="1" applyAlignment="1" applyProtection="1">
      <alignment horizontal="center" vertical="center"/>
      <protection locked="0"/>
    </xf>
    <xf numFmtId="49" fontId="0" fillId="11" borderId="42" xfId="0" applyNumberFormat="1" applyFill="1" applyBorder="1" applyAlignment="1" applyProtection="1">
      <alignment horizontal="center" vertical="center"/>
      <protection locked="0"/>
    </xf>
    <xf numFmtId="166" fontId="10" fillId="5" borderId="44" xfId="0" applyNumberFormat="1" applyFont="1" applyFill="1" applyBorder="1" applyAlignment="1" applyProtection="1" quotePrefix="1">
      <alignment horizontal="center" vertical="center"/>
      <protection/>
    </xf>
    <xf numFmtId="166" fontId="0" fillId="5" borderId="42" xfId="0" applyNumberFormat="1" applyFill="1" applyBorder="1" applyAlignment="1" applyProtection="1" quotePrefix="1">
      <alignment horizontal="center" vertical="center"/>
      <protection locked="0"/>
    </xf>
    <xf numFmtId="166" fontId="0" fillId="5" borderId="45" xfId="0" applyNumberFormat="1" applyFill="1" applyBorder="1" applyAlignment="1" applyProtection="1" quotePrefix="1">
      <alignment horizontal="center" vertical="center"/>
      <protection locked="0"/>
    </xf>
    <xf numFmtId="49" fontId="10" fillId="4" borderId="11" xfId="0" applyNumberFormat="1" applyFont="1" applyFill="1" applyBorder="1" applyAlignment="1" applyProtection="1">
      <alignment horizontal="center" vertical="center"/>
      <protection/>
    </xf>
    <xf numFmtId="164" fontId="10" fillId="3" borderId="25" xfId="0" applyNumberFormat="1" applyFont="1" applyFill="1" applyBorder="1" applyAlignment="1" applyProtection="1">
      <alignment horizontal="center" vertical="center"/>
      <protection/>
    </xf>
    <xf numFmtId="167" fontId="0" fillId="2" borderId="25" xfId="0" applyNumberFormat="1" applyFill="1" applyBorder="1" applyAlignment="1" applyProtection="1">
      <alignment horizontal="center" vertical="center"/>
      <protection locked="0"/>
    </xf>
    <xf numFmtId="167" fontId="0" fillId="2" borderId="41" xfId="0" applyNumberFormat="1" applyFill="1" applyBorder="1" applyAlignment="1" applyProtection="1">
      <alignment horizontal="center" vertical="center"/>
      <protection locked="0"/>
    </xf>
    <xf numFmtId="167" fontId="10" fillId="3" borderId="25" xfId="0" applyNumberFormat="1" applyFont="1" applyFill="1" applyBorder="1" applyAlignment="1" applyProtection="1">
      <alignment horizontal="center" vertical="center"/>
      <protection/>
    </xf>
    <xf numFmtId="167" fontId="10" fillId="4" borderId="25" xfId="0" applyNumberFormat="1" applyFont="1" applyFill="1" applyBorder="1" applyAlignment="1" applyProtection="1">
      <alignment horizontal="center" vertical="center"/>
      <protection/>
    </xf>
    <xf numFmtId="167" fontId="0" fillId="4" borderId="25" xfId="0" applyNumberFormat="1" applyFill="1" applyBorder="1" applyAlignment="1" applyProtection="1">
      <alignment horizontal="center" vertical="center"/>
      <protection locked="0"/>
    </xf>
    <xf numFmtId="167" fontId="10" fillId="4" borderId="26" xfId="0" applyNumberFormat="1" applyFont="1" applyFill="1" applyBorder="1" applyAlignment="1" applyProtection="1">
      <alignment horizontal="center" vertical="center"/>
      <protection/>
    </xf>
    <xf numFmtId="167" fontId="0" fillId="4" borderId="41" xfId="0" applyNumberFormat="1" applyFill="1" applyBorder="1" applyAlignment="1" applyProtection="1">
      <alignment horizontal="center" vertical="center"/>
      <protection locked="0"/>
    </xf>
    <xf numFmtId="167" fontId="10" fillId="5" borderId="25" xfId="0" applyNumberFormat="1" applyFont="1" applyFill="1" applyBorder="1" applyAlignment="1" applyProtection="1">
      <alignment horizontal="center" vertical="center"/>
      <protection/>
    </xf>
    <xf numFmtId="167" fontId="10" fillId="5" borderId="26" xfId="0" applyNumberFormat="1" applyFont="1" applyFill="1" applyBorder="1" applyAlignment="1" applyProtection="1">
      <alignment horizontal="center" vertical="center"/>
      <protection/>
    </xf>
    <xf numFmtId="167" fontId="10" fillId="5" borderId="41" xfId="0" applyNumberFormat="1" applyFont="1" applyFill="1" applyBorder="1" applyAlignment="1" applyProtection="1">
      <alignment horizontal="center" vertical="center"/>
      <protection/>
    </xf>
    <xf numFmtId="1" fontId="0" fillId="2" borderId="41" xfId="0" applyNumberFormat="1" applyFill="1" applyBorder="1" applyAlignment="1" applyProtection="1">
      <alignment horizontal="center" vertical="center"/>
      <protection locked="0"/>
    </xf>
    <xf numFmtId="1" fontId="10" fillId="3" borderId="25" xfId="0" applyNumberFormat="1" applyFont="1" applyFill="1" applyBorder="1" applyAlignment="1" applyProtection="1">
      <alignment horizontal="center" vertical="center"/>
      <protection/>
    </xf>
    <xf numFmtId="1" fontId="0" fillId="4" borderId="41" xfId="0" applyNumberFormat="1" applyFill="1" applyBorder="1" applyAlignment="1" applyProtection="1">
      <alignment horizontal="center" vertical="center"/>
      <protection locked="0"/>
    </xf>
    <xf numFmtId="1" fontId="10" fillId="5" borderId="41" xfId="0" applyNumberFormat="1" applyFont="1" applyFill="1" applyBorder="1" applyAlignment="1" applyProtection="1">
      <alignment horizontal="center" vertical="center"/>
      <protection/>
    </xf>
    <xf numFmtId="1" fontId="0" fillId="2" borderId="38" xfId="0" applyNumberFormat="1" applyFill="1" applyBorder="1" applyAlignment="1" applyProtection="1">
      <alignment horizontal="center" vertical="center"/>
      <protection locked="0"/>
    </xf>
    <xf numFmtId="1" fontId="10" fillId="3" borderId="11" xfId="0" applyNumberFormat="1" applyFont="1" applyFill="1" applyBorder="1" applyAlignment="1" applyProtection="1">
      <alignment horizontal="center" vertical="center"/>
      <protection/>
    </xf>
    <xf numFmtId="1" fontId="0" fillId="4" borderId="38" xfId="0" applyNumberFormat="1" applyFill="1" applyBorder="1" applyAlignment="1" applyProtection="1">
      <alignment horizontal="center" vertical="center"/>
      <protection locked="0"/>
    </xf>
    <xf numFmtId="1" fontId="10" fillId="5" borderId="38" xfId="0" applyNumberFormat="1" applyFont="1" applyFill="1" applyBorder="1" applyAlignment="1" applyProtection="1">
      <alignment horizontal="center" vertical="center"/>
      <protection/>
    </xf>
    <xf numFmtId="166" fontId="10" fillId="5" borderId="45" xfId="0" applyNumberFormat="1" applyFont="1" applyFill="1" applyBorder="1" applyAlignment="1" applyProtection="1" quotePrefix="1">
      <alignment horizontal="center" vertical="center"/>
      <protection/>
    </xf>
    <xf numFmtId="49" fontId="0" fillId="9" borderId="40" xfId="0" applyNumberFormat="1" applyFill="1" applyBorder="1" applyAlignment="1" applyProtection="1">
      <alignment horizontal="center" vertical="center"/>
      <protection locked="0"/>
    </xf>
    <xf numFmtId="49" fontId="0" fillId="2" borderId="0" xfId="0" applyNumberFormat="1" applyFill="1" applyBorder="1" applyAlignment="1" applyProtection="1">
      <alignment horizontal="left" vertical="center"/>
      <protection locked="0"/>
    </xf>
    <xf numFmtId="49" fontId="0" fillId="2" borderId="0" xfId="0" applyNumberFormat="1" applyFill="1" applyBorder="1" applyAlignment="1" applyProtection="1">
      <alignment horizontal="center" vertical="center"/>
      <protection locked="0"/>
    </xf>
    <xf numFmtId="49" fontId="0" fillId="3" borderId="0" xfId="0" applyNumberFormat="1" applyFill="1" applyBorder="1" applyAlignment="1" applyProtection="1">
      <alignment horizontal="left" vertical="center"/>
      <protection locked="0"/>
    </xf>
    <xf numFmtId="49" fontId="0" fillId="3" borderId="0" xfId="0" applyNumberFormat="1" applyFill="1" applyBorder="1" applyAlignment="1" applyProtection="1">
      <alignment horizontal="center" vertical="center"/>
      <protection locked="0"/>
    </xf>
    <xf numFmtId="49" fontId="0" fillId="4" borderId="0" xfId="0" applyNumberFormat="1" applyFill="1" applyBorder="1" applyAlignment="1" applyProtection="1">
      <alignment horizontal="center" vertical="center"/>
      <protection locked="0"/>
    </xf>
    <xf numFmtId="49" fontId="0" fillId="5" borderId="0" xfId="0" applyNumberFormat="1" applyFill="1" applyBorder="1" applyAlignment="1" applyProtection="1">
      <alignment horizontal="center" vertical="center"/>
      <protection locked="0"/>
    </xf>
    <xf numFmtId="49" fontId="0" fillId="5" borderId="26" xfId="0" applyNumberFormat="1" applyFill="1" applyBorder="1" applyAlignment="1" applyProtection="1">
      <alignment horizontal="center" vertical="center"/>
      <protection locked="0"/>
    </xf>
    <xf numFmtId="49" fontId="6" fillId="2" borderId="19" xfId="0" applyNumberFormat="1" applyFont="1" applyFill="1" applyBorder="1" applyAlignment="1" applyProtection="1">
      <alignment horizontal="center" textRotation="90" wrapText="1"/>
      <protection/>
    </xf>
    <xf numFmtId="49" fontId="6" fillId="2" borderId="47" xfId="0" applyNumberFormat="1" applyFont="1" applyFill="1" applyBorder="1" applyAlignment="1" applyProtection="1">
      <alignment horizontal="center" textRotation="90" wrapText="1"/>
      <protection/>
    </xf>
    <xf numFmtId="49" fontId="3" fillId="2" borderId="32" xfId="0" applyNumberFormat="1" applyFont="1" applyFill="1" applyBorder="1" applyAlignment="1" applyProtection="1">
      <alignment horizontal="center" wrapText="1"/>
      <protection/>
    </xf>
    <xf numFmtId="49" fontId="3" fillId="2" borderId="40" xfId="0" applyNumberFormat="1" applyFont="1" applyFill="1" applyBorder="1" applyAlignment="1" applyProtection="1">
      <alignment horizontal="center" wrapText="1"/>
      <protection/>
    </xf>
    <xf numFmtId="49" fontId="3" fillId="2" borderId="24" xfId="0" applyNumberFormat="1" applyFont="1" applyFill="1" applyBorder="1" applyAlignment="1">
      <alignment horizontal="center" vertical="center"/>
    </xf>
    <xf numFmtId="49" fontId="3" fillId="2" borderId="38" xfId="0" applyNumberFormat="1" applyFont="1" applyFill="1" applyBorder="1" applyAlignment="1">
      <alignment horizontal="center" vertical="center"/>
    </xf>
    <xf numFmtId="49" fontId="3" fillId="2" borderId="31" xfId="0" applyNumberFormat="1" applyFont="1" applyFill="1" applyBorder="1" applyAlignment="1">
      <alignment horizontal="center" vertical="center"/>
    </xf>
    <xf numFmtId="49" fontId="3" fillId="2" borderId="41" xfId="0" applyNumberFormat="1" applyFont="1" applyFill="1" applyBorder="1" applyAlignment="1">
      <alignment horizontal="center" vertical="center"/>
    </xf>
    <xf numFmtId="49" fontId="0" fillId="8" borderId="31" xfId="0" applyNumberFormat="1" applyFill="1" applyBorder="1" applyAlignment="1" applyProtection="1">
      <alignment horizontal="center" vertical="center"/>
      <protection locked="0"/>
    </xf>
    <xf numFmtId="49" fontId="0" fillId="2" borderId="41" xfId="0" applyNumberFormat="1" applyFill="1" applyBorder="1" applyAlignment="1" applyProtection="1">
      <alignment horizontal="center" vertical="center"/>
      <protection locked="0"/>
    </xf>
    <xf numFmtId="49" fontId="0" fillId="2" borderId="32" xfId="0" applyNumberFormat="1" applyFill="1" applyBorder="1" applyAlignment="1" applyProtection="1">
      <alignment horizontal="center" vertical="center"/>
      <protection locked="0"/>
    </xf>
    <xf numFmtId="1" fontId="0" fillId="2" borderId="31" xfId="0" applyNumberFormat="1" applyFill="1" applyBorder="1" applyAlignment="1" applyProtection="1">
      <alignment horizontal="center" vertical="center"/>
      <protection locked="0"/>
    </xf>
    <xf numFmtId="164" fontId="0" fillId="2" borderId="31" xfId="0" applyNumberFormat="1" applyFill="1" applyBorder="1" applyAlignment="1" applyProtection="1">
      <alignment horizontal="center" vertical="center"/>
      <protection locked="0"/>
    </xf>
    <xf numFmtId="164" fontId="0" fillId="2" borderId="41" xfId="0" applyNumberFormat="1" applyFill="1" applyBorder="1" applyAlignment="1" applyProtection="1">
      <alignment horizontal="center" vertical="center"/>
      <protection locked="0"/>
    </xf>
    <xf numFmtId="166" fontId="0" fillId="2" borderId="24" xfId="0" applyNumberFormat="1" applyFill="1" applyBorder="1" applyAlignment="1" applyProtection="1" quotePrefix="1">
      <alignment horizontal="center" vertical="center"/>
      <protection locked="0"/>
    </xf>
    <xf numFmtId="49" fontId="0" fillId="8" borderId="41" xfId="0" applyNumberFormat="1" applyFill="1" applyBorder="1" applyAlignment="1" applyProtection="1">
      <alignment horizontal="center" vertical="center"/>
      <protection locked="0"/>
    </xf>
    <xf numFmtId="49" fontId="0" fillId="8" borderId="38" xfId="0" applyNumberFormat="1" applyFill="1" applyBorder="1" applyAlignment="1" applyProtection="1">
      <alignment horizontal="center" vertical="center"/>
      <protection locked="0"/>
    </xf>
    <xf numFmtId="49" fontId="0" fillId="8" borderId="32" xfId="0" applyNumberFormat="1" applyFill="1" applyBorder="1" applyAlignment="1" applyProtection="1">
      <alignment horizontal="center" vertical="center"/>
      <protection locked="0"/>
    </xf>
    <xf numFmtId="164" fontId="0" fillId="2" borderId="41" xfId="0" applyNumberFormat="1" applyFill="1" applyBorder="1" applyAlignment="1" applyProtection="1" quotePrefix="1">
      <alignment horizontal="center" vertical="center"/>
      <protection locked="0"/>
    </xf>
    <xf numFmtId="1" fontId="0" fillId="2" borderId="48" xfId="0" applyNumberFormat="1" applyFill="1" applyBorder="1" applyAlignment="1" applyProtection="1">
      <alignment horizontal="center" vertical="center"/>
      <protection locked="0"/>
    </xf>
    <xf numFmtId="49" fontId="0" fillId="8" borderId="40" xfId="0" applyNumberFormat="1" applyFill="1" applyBorder="1" applyAlignment="1" applyProtection="1">
      <alignment horizontal="center" vertical="center"/>
      <protection locked="0"/>
    </xf>
    <xf numFmtId="49" fontId="0" fillId="2" borderId="38" xfId="0" applyNumberFormat="1" applyFill="1" applyBorder="1" applyAlignment="1" applyProtection="1">
      <alignment horizontal="center" vertical="center"/>
      <protection locked="0"/>
    </xf>
    <xf numFmtId="49" fontId="0" fillId="8" borderId="46" xfId="0" applyNumberFormat="1" applyFill="1" applyBorder="1" applyAlignment="1" applyProtection="1">
      <alignment horizontal="center" vertical="center"/>
      <protection locked="0"/>
    </xf>
    <xf numFmtId="164" fontId="0" fillId="2" borderId="26" xfId="0" applyNumberFormat="1" applyFill="1" applyBorder="1" applyAlignment="1" applyProtection="1" quotePrefix="1">
      <alignment horizontal="center" vertical="center"/>
      <protection locked="0"/>
    </xf>
    <xf numFmtId="1" fontId="0" fillId="2" borderId="30" xfId="0" applyNumberFormat="1" applyFill="1" applyBorder="1" applyAlignment="1" applyProtection="1">
      <alignment horizontal="center" vertical="center"/>
      <protection locked="0"/>
    </xf>
    <xf numFmtId="167" fontId="0" fillId="2" borderId="26" xfId="0" applyNumberFormat="1" applyFill="1" applyBorder="1" applyAlignment="1" applyProtection="1">
      <alignment horizontal="center" vertical="center"/>
      <protection locked="0"/>
    </xf>
    <xf numFmtId="49" fontId="0" fillId="8" borderId="45" xfId="0" applyNumberFormat="1" applyFill="1" applyBorder="1" applyAlignment="1" applyProtection="1">
      <alignment horizontal="center" vertical="center"/>
      <protection locked="0"/>
    </xf>
    <xf numFmtId="0" fontId="0" fillId="12" borderId="1" xfId="0" applyNumberFormat="1" applyFill="1" applyBorder="1" applyAlignment="1" applyProtection="1">
      <alignment horizontal="left" vertical="center"/>
      <protection hidden="1"/>
    </xf>
    <xf numFmtId="0" fontId="0" fillId="12" borderId="12" xfId="0" applyNumberFormat="1" applyFill="1" applyBorder="1" applyAlignment="1" applyProtection="1">
      <alignment horizontal="center" vertical="center"/>
      <protection hidden="1"/>
    </xf>
    <xf numFmtId="0" fontId="0" fillId="12" borderId="5" xfId="0" applyNumberFormat="1" applyFill="1" applyBorder="1" applyAlignment="1" applyProtection="1">
      <alignment horizontal="center" vertical="center"/>
      <protection hidden="1"/>
    </xf>
    <xf numFmtId="0" fontId="0" fillId="12" borderId="2" xfId="0" applyNumberFormat="1" applyFill="1" applyBorder="1" applyAlignment="1" applyProtection="1">
      <alignment horizontal="left" vertical="center"/>
      <protection hidden="1"/>
    </xf>
    <xf numFmtId="0" fontId="0" fillId="12" borderId="0" xfId="0" applyNumberFormat="1" applyFill="1" applyBorder="1" applyAlignment="1" applyProtection="1">
      <alignment horizontal="center" vertical="center"/>
      <protection hidden="1"/>
    </xf>
    <xf numFmtId="0" fontId="0" fillId="12" borderId="27" xfId="0" applyNumberFormat="1" applyFill="1" applyBorder="1" applyAlignment="1" applyProtection="1">
      <alignment horizontal="center" vertical="center"/>
      <protection hidden="1"/>
    </xf>
    <xf numFmtId="0" fontId="0" fillId="12" borderId="14" xfId="0" applyNumberFormat="1" applyFill="1" applyBorder="1" applyAlignment="1" applyProtection="1">
      <alignment horizontal="center" vertical="center"/>
      <protection hidden="1"/>
    </xf>
    <xf numFmtId="0" fontId="0" fillId="13" borderId="31" xfId="0" applyNumberFormat="1" applyFill="1" applyBorder="1" applyAlignment="1" applyProtection="1">
      <alignment horizontal="center" vertical="center"/>
      <protection hidden="1"/>
    </xf>
    <xf numFmtId="0" fontId="0" fillId="13" borderId="41" xfId="0" applyNumberFormat="1" applyFill="1" applyBorder="1" applyAlignment="1" applyProtection="1">
      <alignment horizontal="center" vertical="center"/>
      <protection hidden="1"/>
    </xf>
    <xf numFmtId="0" fontId="0" fillId="12" borderId="26" xfId="0" applyNumberFormat="1" applyFont="1" applyFill="1" applyBorder="1" applyAlignment="1" applyProtection="1">
      <alignment horizontal="center" vertical="center"/>
      <protection hidden="1"/>
    </xf>
    <xf numFmtId="0" fontId="0" fillId="12" borderId="25" xfId="0" applyNumberFormat="1" applyFont="1" applyFill="1" applyBorder="1" applyAlignment="1" applyProtection="1">
      <alignment horizontal="center" vertical="center"/>
      <protection hidden="1"/>
    </xf>
    <xf numFmtId="0" fontId="0" fillId="12" borderId="41" xfId="0" applyNumberFormat="1" applyFont="1" applyFill="1" applyBorder="1" applyAlignment="1" applyProtection="1">
      <alignment horizontal="center" vertical="center"/>
      <protection hidden="1"/>
    </xf>
    <xf numFmtId="49" fontId="6" fillId="3" borderId="47" xfId="0" applyNumberFormat="1" applyFont="1" applyFill="1" applyBorder="1" applyAlignment="1" applyProtection="1">
      <alignment horizontal="center" textRotation="90" wrapText="1"/>
      <protection/>
    </xf>
    <xf numFmtId="49" fontId="3" fillId="3" borderId="40" xfId="0" applyNumberFormat="1" applyFont="1" applyFill="1" applyBorder="1" applyAlignment="1" applyProtection="1">
      <alignment horizontal="center" wrapText="1"/>
      <protection/>
    </xf>
    <xf numFmtId="49" fontId="3" fillId="3" borderId="38" xfId="0" applyNumberFormat="1" applyFont="1" applyFill="1" applyBorder="1" applyAlignment="1">
      <alignment horizontal="center" vertical="center"/>
    </xf>
    <xf numFmtId="49" fontId="3" fillId="3" borderId="41" xfId="0" applyNumberFormat="1" applyFont="1" applyFill="1" applyBorder="1" applyAlignment="1">
      <alignment horizontal="center" vertical="center"/>
    </xf>
    <xf numFmtId="49" fontId="0" fillId="3" borderId="41" xfId="0" applyNumberFormat="1" applyFill="1" applyBorder="1" applyAlignment="1" applyProtection="1">
      <alignment horizontal="center" vertical="center"/>
      <protection locked="0"/>
    </xf>
    <xf numFmtId="1" fontId="0" fillId="3" borderId="41" xfId="0" applyNumberFormat="1" applyFill="1" applyBorder="1" applyAlignment="1" applyProtection="1">
      <alignment horizontal="center" vertical="center"/>
      <protection locked="0"/>
    </xf>
    <xf numFmtId="164" fontId="0" fillId="3" borderId="41" xfId="0" applyNumberFormat="1" applyFill="1" applyBorder="1" applyAlignment="1" applyProtection="1">
      <alignment horizontal="center" vertical="center"/>
      <protection locked="0"/>
    </xf>
    <xf numFmtId="49" fontId="0" fillId="9" borderId="45" xfId="0" applyNumberFormat="1" applyFill="1" applyBorder="1" applyAlignment="1" applyProtection="1">
      <alignment horizontal="center" vertical="center"/>
      <protection locked="0"/>
    </xf>
    <xf numFmtId="49" fontId="0" fillId="9" borderId="41" xfId="0" applyNumberFormat="1" applyFill="1" applyBorder="1" applyAlignment="1" applyProtection="1">
      <alignment horizontal="center" vertical="center"/>
      <protection locked="0"/>
    </xf>
    <xf numFmtId="49" fontId="0" fillId="9" borderId="38" xfId="0" applyNumberFormat="1" applyFill="1" applyBorder="1" applyAlignment="1" applyProtection="1">
      <alignment horizontal="center" vertical="center"/>
      <protection locked="0"/>
    </xf>
    <xf numFmtId="164" fontId="0" fillId="3" borderId="41" xfId="0" applyNumberFormat="1" applyFill="1" applyBorder="1" applyAlignment="1" applyProtection="1" quotePrefix="1">
      <alignment horizontal="center" vertical="center"/>
      <protection locked="0"/>
    </xf>
    <xf numFmtId="1" fontId="0" fillId="3" borderId="48" xfId="0" applyNumberFormat="1" applyFill="1" applyBorder="1" applyAlignment="1" applyProtection="1">
      <alignment horizontal="center" vertical="center"/>
      <protection locked="0"/>
    </xf>
    <xf numFmtId="49" fontId="0" fillId="3" borderId="38" xfId="0" applyNumberFormat="1" applyFill="1" applyBorder="1" applyAlignment="1" applyProtection="1">
      <alignment horizontal="center" vertical="center"/>
      <protection locked="0"/>
    </xf>
    <xf numFmtId="167" fontId="10" fillId="3" borderId="41" xfId="0" applyNumberFormat="1" applyFont="1" applyFill="1" applyBorder="1" applyAlignment="1" applyProtection="1">
      <alignment horizontal="center" vertical="center"/>
      <protection/>
    </xf>
    <xf numFmtId="1" fontId="10" fillId="3" borderId="41" xfId="0" applyNumberFormat="1" applyFont="1" applyFill="1" applyBorder="1" applyAlignment="1" applyProtection="1">
      <alignment horizontal="center" vertical="center"/>
      <protection/>
    </xf>
    <xf numFmtId="1" fontId="10" fillId="3" borderId="38" xfId="0" applyNumberFormat="1" applyFont="1" applyFill="1" applyBorder="1" applyAlignment="1" applyProtection="1">
      <alignment horizontal="center" vertical="center"/>
      <protection/>
    </xf>
    <xf numFmtId="166" fontId="10" fillId="3" borderId="42" xfId="0" applyNumberFormat="1" applyFont="1" applyFill="1" applyBorder="1" applyAlignment="1" applyProtection="1" quotePrefix="1">
      <alignment horizontal="center" vertical="center"/>
      <protection/>
    </xf>
    <xf numFmtId="166" fontId="10" fillId="3" borderId="45" xfId="0" applyNumberFormat="1" applyFont="1" applyFill="1" applyBorder="1" applyAlignment="1" applyProtection="1" quotePrefix="1">
      <alignment horizontal="center" vertical="center"/>
      <protection/>
    </xf>
    <xf numFmtId="49" fontId="8" fillId="6" borderId="9" xfId="0" applyNumberFormat="1" applyFont="1" applyFill="1" applyBorder="1" applyAlignment="1" applyProtection="1">
      <alignment horizontal="center" textRotation="90" wrapText="1"/>
      <protection/>
    </xf>
    <xf numFmtId="49" fontId="6" fillId="5" borderId="47" xfId="0" applyNumberFormat="1" applyFont="1" applyFill="1" applyBorder="1" applyAlignment="1" applyProtection="1">
      <alignment horizontal="center" textRotation="90" wrapText="1"/>
      <protection/>
    </xf>
    <xf numFmtId="49" fontId="3" fillId="5" borderId="32" xfId="0" applyNumberFormat="1" applyFont="1" applyFill="1" applyBorder="1" applyAlignment="1" applyProtection="1">
      <alignment horizontal="center" wrapText="1"/>
      <protection/>
    </xf>
    <xf numFmtId="49" fontId="9" fillId="6" borderId="10" xfId="0" applyNumberFormat="1" applyFont="1" applyFill="1" applyBorder="1" applyAlignment="1" applyProtection="1">
      <alignment horizontal="center" wrapText="1"/>
      <protection/>
    </xf>
    <xf numFmtId="49" fontId="3" fillId="5" borderId="40" xfId="0" applyNumberFormat="1" applyFont="1" applyFill="1" applyBorder="1" applyAlignment="1" applyProtection="1">
      <alignment horizontal="center" wrapText="1"/>
      <protection/>
    </xf>
    <xf numFmtId="49" fontId="9" fillId="6" borderId="11" xfId="0" applyNumberFormat="1" applyFont="1" applyFill="1" applyBorder="1" applyAlignment="1" applyProtection="1">
      <alignment horizontal="center" vertical="center"/>
      <protection/>
    </xf>
    <xf numFmtId="49" fontId="6" fillId="5" borderId="38" xfId="0" applyNumberFormat="1" applyFont="1" applyFill="1" applyBorder="1" applyAlignment="1">
      <alignment horizontal="center" vertical="center"/>
    </xf>
    <xf numFmtId="49" fontId="9" fillId="6" borderId="25" xfId="0" applyNumberFormat="1" applyFont="1" applyFill="1" applyBorder="1" applyAlignment="1" applyProtection="1">
      <alignment horizontal="center" vertical="center"/>
      <protection/>
    </xf>
    <xf numFmtId="49" fontId="3" fillId="5" borderId="41" xfId="0" applyNumberFormat="1" applyFont="1" applyFill="1" applyBorder="1" applyAlignment="1">
      <alignment horizontal="center" vertical="center"/>
    </xf>
    <xf numFmtId="49" fontId="10" fillId="6" borderId="25" xfId="0" applyNumberFormat="1" applyFont="1" applyFill="1" applyBorder="1" applyAlignment="1" applyProtection="1">
      <alignment horizontal="center" vertical="center"/>
      <protection/>
    </xf>
    <xf numFmtId="49" fontId="0" fillId="5" borderId="41" xfId="0" applyNumberFormat="1" applyFill="1" applyBorder="1" applyAlignment="1" applyProtection="1">
      <alignment horizontal="center" vertical="center"/>
      <protection locked="0"/>
    </xf>
    <xf numFmtId="1" fontId="0" fillId="5" borderId="41" xfId="0" applyNumberFormat="1" applyFill="1" applyBorder="1" applyAlignment="1" applyProtection="1">
      <alignment horizontal="center" vertical="center"/>
      <protection locked="0"/>
    </xf>
    <xf numFmtId="164" fontId="0" fillId="5" borderId="41" xfId="0" applyNumberFormat="1" applyFill="1" applyBorder="1" applyAlignment="1" applyProtection="1">
      <alignment horizontal="center" vertical="center"/>
      <protection locked="0"/>
    </xf>
    <xf numFmtId="166" fontId="10" fillId="5" borderId="11" xfId="0" applyNumberFormat="1" applyFont="1" applyFill="1" applyBorder="1" applyAlignment="1" applyProtection="1" quotePrefix="1">
      <alignment horizontal="center" vertical="center"/>
      <protection/>
    </xf>
    <xf numFmtId="49" fontId="0" fillId="11" borderId="41" xfId="0" applyNumberFormat="1" applyFill="1" applyBorder="1" applyAlignment="1" applyProtection="1">
      <alignment horizontal="center" vertical="center"/>
      <protection locked="0"/>
    </xf>
    <xf numFmtId="49" fontId="0" fillId="11" borderId="38" xfId="0" applyNumberFormat="1" applyFill="1" applyBorder="1" applyAlignment="1" applyProtection="1">
      <alignment horizontal="center" vertical="center"/>
      <protection locked="0"/>
    </xf>
    <xf numFmtId="164" fontId="0" fillId="5" borderId="41" xfId="0" applyNumberFormat="1" applyFill="1" applyBorder="1" applyAlignment="1" applyProtection="1" quotePrefix="1">
      <alignment horizontal="center" vertical="center"/>
      <protection locked="0"/>
    </xf>
    <xf numFmtId="1" fontId="0" fillId="5" borderId="48" xfId="0" applyNumberFormat="1" applyFill="1" applyBorder="1" applyAlignment="1" applyProtection="1">
      <alignment horizontal="center" vertical="center"/>
      <protection locked="0"/>
    </xf>
    <xf numFmtId="49" fontId="0" fillId="11" borderId="40" xfId="0" applyNumberFormat="1" applyFill="1" applyBorder="1" applyAlignment="1" applyProtection="1">
      <alignment horizontal="center" vertical="center"/>
      <protection locked="0"/>
    </xf>
    <xf numFmtId="49" fontId="0" fillId="5" borderId="38" xfId="0" applyNumberFormat="1" applyFill="1" applyBorder="1" applyAlignment="1" applyProtection="1">
      <alignment horizontal="center" vertical="center"/>
      <protection locked="0"/>
    </xf>
    <xf numFmtId="166" fontId="10" fillId="5" borderId="42" xfId="0" applyNumberFormat="1" applyFont="1" applyFill="1" applyBorder="1" applyAlignment="1" applyProtection="1" quotePrefix="1">
      <alignment horizontal="center" vertical="center"/>
      <protection/>
    </xf>
    <xf numFmtId="49" fontId="3" fillId="5" borderId="38" xfId="0" applyNumberFormat="1" applyFont="1" applyFill="1" applyBorder="1" applyAlignment="1">
      <alignment horizontal="center" vertical="center"/>
    </xf>
    <xf numFmtId="49" fontId="0" fillId="11" borderId="45" xfId="0" applyNumberFormat="1" applyFill="1" applyBorder="1" applyAlignment="1" applyProtection="1">
      <alignment horizontal="center" vertical="center"/>
      <protection locked="0"/>
    </xf>
    <xf numFmtId="0" fontId="10" fillId="4" borderId="26" xfId="0" applyNumberFormat="1" applyFont="1" applyFill="1" applyBorder="1" applyAlignment="1" applyProtection="1">
      <alignment horizontal="center" vertical="center"/>
      <protection/>
    </xf>
    <xf numFmtId="49" fontId="6" fillId="4" borderId="47" xfId="0" applyNumberFormat="1" applyFont="1" applyFill="1" applyBorder="1" applyAlignment="1" applyProtection="1">
      <alignment horizontal="center" textRotation="90" wrapText="1"/>
      <protection/>
    </xf>
    <xf numFmtId="49" fontId="3" fillId="4" borderId="40" xfId="0" applyNumberFormat="1" applyFont="1" applyFill="1" applyBorder="1" applyAlignment="1" applyProtection="1">
      <alignment horizontal="center" wrapText="1"/>
      <protection/>
    </xf>
    <xf numFmtId="49" fontId="3" fillId="4" borderId="38" xfId="0" applyNumberFormat="1" applyFont="1" applyFill="1" applyBorder="1" applyAlignment="1">
      <alignment horizontal="center" vertical="center"/>
    </xf>
    <xf numFmtId="49" fontId="3" fillId="4" borderId="41" xfId="0" applyNumberFormat="1" applyFont="1" applyFill="1" applyBorder="1" applyAlignment="1">
      <alignment horizontal="center" vertical="center"/>
    </xf>
    <xf numFmtId="49" fontId="0" fillId="10" borderId="41" xfId="0" applyNumberFormat="1" applyFill="1" applyBorder="1" applyAlignment="1" applyProtection="1">
      <alignment horizontal="center" vertical="center"/>
      <protection locked="0"/>
    </xf>
    <xf numFmtId="49" fontId="0" fillId="4" borderId="40" xfId="0" applyNumberFormat="1" applyFill="1" applyBorder="1" applyAlignment="1" applyProtection="1">
      <alignment horizontal="center" vertical="center"/>
      <protection locked="0"/>
    </xf>
    <xf numFmtId="164" fontId="0" fillId="4" borderId="41" xfId="0" applyNumberFormat="1" applyFill="1" applyBorder="1" applyAlignment="1" applyProtection="1">
      <alignment horizontal="center" vertical="center"/>
      <protection locked="0"/>
    </xf>
    <xf numFmtId="166" fontId="0" fillId="4" borderId="14" xfId="0" applyNumberFormat="1" applyFill="1" applyBorder="1" applyAlignment="1" applyProtection="1" quotePrefix="1">
      <alignment horizontal="center" vertical="center"/>
      <protection locked="0"/>
    </xf>
    <xf numFmtId="49" fontId="0" fillId="4" borderId="41" xfId="0" applyNumberFormat="1" applyFill="1" applyBorder="1" applyAlignment="1" applyProtection="1">
      <alignment horizontal="center" vertical="center"/>
      <protection locked="0"/>
    </xf>
    <xf numFmtId="49" fontId="0" fillId="10" borderId="40" xfId="0" applyNumberFormat="1" applyFill="1" applyBorder="1" applyAlignment="1" applyProtection="1">
      <alignment horizontal="center" vertical="center"/>
      <protection locked="0"/>
    </xf>
    <xf numFmtId="49" fontId="0" fillId="10" borderId="38"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1" fontId="0" fillId="3" borderId="40" xfId="0" applyNumberFormat="1" applyFill="1" applyBorder="1" applyAlignment="1" applyProtection="1">
      <alignment horizontal="center" vertical="center"/>
      <protection locked="0"/>
    </xf>
    <xf numFmtId="49" fontId="3" fillId="2" borderId="1" xfId="0" applyNumberFormat="1" applyFont="1" applyFill="1" applyBorder="1" applyAlignment="1" applyProtection="1">
      <alignment horizontal="left" vertical="center"/>
      <protection/>
    </xf>
    <xf numFmtId="49" fontId="3" fillId="3" borderId="1" xfId="0" applyNumberFormat="1" applyFont="1" applyFill="1" applyBorder="1" applyAlignment="1" applyProtection="1">
      <alignment horizontal="left" vertical="center"/>
      <protection/>
    </xf>
    <xf numFmtId="49" fontId="3" fillId="4" borderId="1" xfId="0" applyNumberFormat="1" applyFont="1" applyFill="1" applyBorder="1" applyAlignment="1" applyProtection="1">
      <alignment horizontal="left" vertical="center"/>
      <protection/>
    </xf>
    <xf numFmtId="49" fontId="3" fillId="5" borderId="1" xfId="0" applyNumberFormat="1" applyFont="1" applyFill="1" applyBorder="1" applyAlignment="1" applyProtection="1">
      <alignment horizontal="left" vertical="center"/>
      <protection/>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49" fontId="0" fillId="7" borderId="0" xfId="0" applyNumberFormat="1" applyFont="1" applyFill="1" applyBorder="1" applyAlignment="1" applyProtection="1">
      <alignment horizontal="center" vertical="center" wrapText="1"/>
      <protection/>
    </xf>
    <xf numFmtId="49" fontId="0" fillId="7" borderId="0" xfId="0" applyNumberFormat="1" applyFont="1" applyFill="1" applyBorder="1" applyAlignment="1" applyProtection="1">
      <alignment horizontal="center" vertical="center"/>
      <protection/>
    </xf>
    <xf numFmtId="49" fontId="5" fillId="7" borderId="0" xfId="0" applyNumberFormat="1" applyFont="1" applyFill="1" applyBorder="1" applyAlignment="1" applyProtection="1">
      <alignment horizontal="center" vertical="center"/>
      <protection/>
    </xf>
    <xf numFmtId="0" fontId="0" fillId="7" borderId="0" xfId="0" applyFont="1" applyFill="1" applyAlignment="1" applyProtection="1">
      <alignment vertical="center"/>
      <protection/>
    </xf>
    <xf numFmtId="0" fontId="0" fillId="7" borderId="0" xfId="0" applyFont="1" applyFill="1" applyAlignment="1">
      <alignment horizontal="left" vertical="center"/>
    </xf>
    <xf numFmtId="49" fontId="0" fillId="7" borderId="0" xfId="0" applyNumberFormat="1" applyFont="1" applyFill="1" applyBorder="1" applyAlignment="1">
      <alignment horizontal="center" vertical="center"/>
    </xf>
    <xf numFmtId="0" fontId="0" fillId="7" borderId="0" xfId="0" applyFont="1" applyFill="1" applyBorder="1" applyAlignment="1">
      <alignment horizontal="center" vertical="center"/>
    </xf>
    <xf numFmtId="0" fontId="0" fillId="7" borderId="0" xfId="0" applyFont="1" applyFill="1" applyAlignment="1">
      <alignment horizontal="center" vertical="center"/>
    </xf>
    <xf numFmtId="0" fontId="0" fillId="7" borderId="0" xfId="0" applyFont="1" applyFill="1" applyAlignment="1">
      <alignment horizontal="center"/>
    </xf>
    <xf numFmtId="0" fontId="5" fillId="7" borderId="0" xfId="0" applyFont="1" applyFill="1" applyAlignment="1">
      <alignment horizontal="center"/>
    </xf>
    <xf numFmtId="0" fontId="0" fillId="7" borderId="0" xfId="0" applyFont="1" applyFill="1" applyAlignment="1">
      <alignment horizontal="center" vertical="top"/>
    </xf>
    <xf numFmtId="0" fontId="0" fillId="2" borderId="12" xfId="0" applyFill="1" applyBorder="1" applyAlignment="1">
      <alignment vertical="center"/>
    </xf>
    <xf numFmtId="0" fontId="0" fillId="3" borderId="12" xfId="0" applyFill="1" applyBorder="1" applyAlignment="1">
      <alignment vertical="center"/>
    </xf>
    <xf numFmtId="0" fontId="0" fillId="4" borderId="12" xfId="0" applyFill="1" applyBorder="1" applyAlignment="1">
      <alignment vertical="center"/>
    </xf>
    <xf numFmtId="0" fontId="0" fillId="5" borderId="12" xfId="0" applyFill="1" applyBorder="1" applyAlignment="1">
      <alignment vertical="center"/>
    </xf>
    <xf numFmtId="0" fontId="0" fillId="7" borderId="0" xfId="0" applyFont="1" applyFill="1" applyAlignment="1" applyProtection="1">
      <alignment/>
      <protection/>
    </xf>
    <xf numFmtId="0" fontId="0" fillId="7" borderId="0" xfId="0" applyFont="1" applyFill="1" applyAlignment="1">
      <alignment/>
    </xf>
    <xf numFmtId="0" fontId="0" fillId="7" borderId="0" xfId="0" applyFont="1" applyFill="1" applyAlignment="1" applyProtection="1">
      <alignment vertical="top"/>
      <protection/>
    </xf>
    <xf numFmtId="0" fontId="0" fillId="7" borderId="0" xfId="0" applyFont="1" applyFill="1" applyAlignment="1">
      <alignment vertical="top"/>
    </xf>
    <xf numFmtId="49" fontId="0" fillId="7" borderId="0" xfId="0" applyNumberFormat="1" applyFont="1" applyFill="1" applyBorder="1" applyAlignment="1">
      <alignment horizontal="center"/>
    </xf>
    <xf numFmtId="0" fontId="0" fillId="7" borderId="0" xfId="0" applyFont="1" applyFill="1" applyBorder="1" applyAlignment="1">
      <alignment horizontal="center"/>
    </xf>
    <xf numFmtId="0" fontId="5" fillId="7" borderId="0" xfId="0" applyFont="1" applyFill="1" applyAlignment="1">
      <alignment horizontal="right" vertical="center"/>
    </xf>
    <xf numFmtId="0" fontId="7" fillId="0" borderId="0" xfId="0" applyFont="1" applyAlignment="1">
      <alignment/>
    </xf>
    <xf numFmtId="49" fontId="6" fillId="0" borderId="4" xfId="0" applyNumberFormat="1" applyFont="1" applyBorder="1" applyAlignment="1" applyProtection="1">
      <alignment horizontal="center" vertical="center"/>
      <protection/>
    </xf>
    <xf numFmtId="0" fontId="3" fillId="0" borderId="31" xfId="0" applyNumberFormat="1" applyFont="1" applyFill="1" applyBorder="1" applyAlignment="1" applyProtection="1">
      <alignment horizontal="center" vertical="center"/>
      <protection hidden="1"/>
    </xf>
    <xf numFmtId="0" fontId="3" fillId="0" borderId="41" xfId="0" applyNumberFormat="1" applyFont="1" applyFill="1" applyBorder="1" applyAlignment="1" applyProtection="1">
      <alignment horizontal="center" vertical="center"/>
      <protection hidden="1"/>
    </xf>
    <xf numFmtId="0" fontId="3" fillId="0" borderId="26" xfId="0" applyNumberFormat="1" applyFont="1" applyBorder="1" applyAlignment="1" applyProtection="1">
      <alignment horizontal="center" vertical="center"/>
      <protection hidden="1"/>
    </xf>
    <xf numFmtId="0" fontId="3" fillId="0" borderId="25" xfId="0" applyNumberFormat="1" applyFont="1" applyBorder="1" applyAlignment="1" applyProtection="1">
      <alignment horizontal="center" vertical="center"/>
      <protection hidden="1"/>
    </xf>
    <xf numFmtId="0" fontId="3" fillId="0" borderId="41" xfId="0" applyNumberFormat="1" applyFont="1" applyBorder="1" applyAlignment="1" applyProtection="1">
      <alignment horizontal="center" vertical="center"/>
      <protection hidden="1"/>
    </xf>
    <xf numFmtId="0" fontId="3" fillId="0" borderId="2" xfId="0" applyFont="1" applyBorder="1" applyAlignment="1">
      <alignment vertical="center"/>
    </xf>
    <xf numFmtId="49" fontId="3" fillId="0" borderId="27" xfId="0" applyNumberFormat="1" applyFont="1" applyBorder="1" applyAlignment="1" applyProtection="1">
      <alignment vertical="center"/>
      <protection/>
    </xf>
    <xf numFmtId="49" fontId="6" fillId="0" borderId="14" xfId="0" applyNumberFormat="1" applyFont="1" applyBorder="1" applyAlignment="1" applyProtection="1">
      <alignment horizontal="right" vertical="center"/>
      <protection/>
    </xf>
    <xf numFmtId="0" fontId="6" fillId="0" borderId="8" xfId="0" applyNumberFormat="1" applyFont="1" applyFill="1" applyBorder="1" applyAlignment="1" applyProtection="1">
      <alignment horizontal="left" vertical="center"/>
      <protection hidden="1"/>
    </xf>
    <xf numFmtId="0" fontId="0" fillId="2" borderId="10" xfId="0" applyNumberFormat="1" applyFill="1" applyBorder="1" applyAlignment="1" applyProtection="1">
      <alignment horizontal="center" vertical="center"/>
      <protection locked="0"/>
    </xf>
    <xf numFmtId="49" fontId="9" fillId="2" borderId="25" xfId="0" applyNumberFormat="1" applyFont="1" applyFill="1" applyBorder="1" applyAlignment="1" applyProtection="1">
      <alignment horizontal="center" vertical="center"/>
      <protection/>
    </xf>
    <xf numFmtId="49" fontId="10" fillId="2" borderId="25" xfId="0" applyNumberFormat="1" applyFont="1" applyFill="1" applyBorder="1" applyAlignment="1" applyProtection="1">
      <alignment horizontal="center" vertical="center"/>
      <protection/>
    </xf>
    <xf numFmtId="49" fontId="10" fillId="2" borderId="10" xfId="0" applyNumberFormat="1" applyFont="1" applyFill="1" applyBorder="1" applyAlignment="1" applyProtection="1">
      <alignment horizontal="center" vertical="center"/>
      <protection/>
    </xf>
    <xf numFmtId="1" fontId="10" fillId="2" borderId="25" xfId="0" applyNumberFormat="1" applyFont="1" applyFill="1" applyBorder="1" applyAlignment="1" applyProtection="1">
      <alignment horizontal="center" vertical="center"/>
      <protection/>
    </xf>
    <xf numFmtId="164" fontId="10" fillId="2" borderId="25" xfId="0" applyNumberFormat="1" applyFont="1" applyFill="1" applyBorder="1" applyAlignment="1" applyProtection="1">
      <alignment horizontal="center" vertical="center"/>
      <protection/>
    </xf>
    <xf numFmtId="166" fontId="10" fillId="2" borderId="11" xfId="0" applyNumberFormat="1" applyFont="1" applyFill="1" applyBorder="1" applyAlignment="1" applyProtection="1" quotePrefix="1">
      <alignment horizontal="center" vertical="center"/>
      <protection/>
    </xf>
    <xf numFmtId="164" fontId="10" fillId="2" borderId="25" xfId="0" applyNumberFormat="1" applyFont="1" applyFill="1" applyBorder="1" applyAlignment="1" applyProtection="1" quotePrefix="1">
      <alignment horizontal="center" vertical="center"/>
      <protection/>
    </xf>
    <xf numFmtId="1" fontId="10" fillId="2" borderId="28" xfId="0" applyNumberFormat="1" applyFont="1" applyFill="1" applyBorder="1" applyAlignment="1" applyProtection="1">
      <alignment horizontal="center" vertical="center"/>
      <protection/>
    </xf>
    <xf numFmtId="166" fontId="10" fillId="2" borderId="42" xfId="0" applyNumberFormat="1" applyFont="1" applyFill="1" applyBorder="1" applyAlignment="1" applyProtection="1" quotePrefix="1">
      <alignment horizontal="center" vertical="center"/>
      <protection/>
    </xf>
    <xf numFmtId="49" fontId="10" fillId="2" borderId="11" xfId="0" applyNumberFormat="1" applyFont="1" applyFill="1" applyBorder="1" applyAlignment="1" applyProtection="1">
      <alignment horizontal="center" vertical="center"/>
      <protection/>
    </xf>
    <xf numFmtId="1" fontId="10" fillId="2" borderId="11" xfId="0" applyNumberFormat="1" applyFont="1" applyFill="1" applyBorder="1" applyAlignment="1" applyProtection="1">
      <alignment horizontal="center" vertical="center"/>
      <protection locked="0"/>
    </xf>
    <xf numFmtId="167" fontId="10" fillId="2" borderId="25" xfId="0" applyNumberFormat="1" applyFont="1" applyFill="1" applyBorder="1" applyAlignment="1" applyProtection="1">
      <alignment horizontal="center" vertical="center"/>
      <protection/>
    </xf>
    <xf numFmtId="1" fontId="10" fillId="2" borderId="11" xfId="0" applyNumberFormat="1" applyFont="1" applyFill="1" applyBorder="1" applyAlignment="1" applyProtection="1">
      <alignment horizontal="center" vertical="center"/>
      <protection/>
    </xf>
    <xf numFmtId="49" fontId="10" fillId="3" borderId="25" xfId="0" applyNumberFormat="1" applyFont="1" applyFill="1" applyBorder="1" applyAlignment="1" applyProtection="1">
      <alignment horizontal="center" vertical="center"/>
      <protection/>
    </xf>
    <xf numFmtId="49" fontId="10" fillId="3" borderId="10" xfId="0" applyNumberFormat="1" applyFont="1" applyFill="1" applyBorder="1" applyAlignment="1" applyProtection="1">
      <alignment horizontal="center" vertical="center"/>
      <protection/>
    </xf>
    <xf numFmtId="166" fontId="10" fillId="3" borderId="11" xfId="0" applyNumberFormat="1" applyFont="1" applyFill="1" applyBorder="1" applyAlignment="1" applyProtection="1" quotePrefix="1">
      <alignment horizontal="center" vertical="center"/>
      <protection/>
    </xf>
    <xf numFmtId="164" fontId="10" fillId="3" borderId="25" xfId="0" applyNumberFormat="1" applyFont="1" applyFill="1" applyBorder="1" applyAlignment="1" applyProtection="1" quotePrefix="1">
      <alignment horizontal="center" vertical="center"/>
      <protection/>
    </xf>
    <xf numFmtId="1" fontId="10" fillId="3" borderId="28" xfId="0" applyNumberFormat="1" applyFont="1" applyFill="1" applyBorder="1" applyAlignment="1" applyProtection="1">
      <alignment horizontal="center" vertical="center"/>
      <protection/>
    </xf>
    <xf numFmtId="0" fontId="9" fillId="2" borderId="25" xfId="0" applyNumberFormat="1" applyFont="1" applyFill="1" applyBorder="1" applyAlignment="1" applyProtection="1">
      <alignment horizontal="center" vertical="center"/>
      <protection/>
    </xf>
    <xf numFmtId="0" fontId="9" fillId="3" borderId="25" xfId="0" applyNumberFormat="1" applyFont="1" applyFill="1" applyBorder="1" applyAlignment="1" applyProtection="1">
      <alignment horizontal="center" vertical="center"/>
      <protection/>
    </xf>
    <xf numFmtId="49" fontId="10" fillId="3" borderId="11" xfId="0" applyNumberFormat="1" applyFont="1" applyFill="1" applyBorder="1" applyAlignment="1" applyProtection="1">
      <alignment horizontal="center" vertical="center"/>
      <protection/>
    </xf>
    <xf numFmtId="166" fontId="17" fillId="3" borderId="42" xfId="0" applyNumberFormat="1" applyFont="1" applyFill="1" applyBorder="1" applyAlignment="1" applyProtection="1" quotePrefix="1">
      <alignment horizontal="center" vertical="center"/>
      <protection locked="0"/>
    </xf>
    <xf numFmtId="49" fontId="9" fillId="2" borderId="25" xfId="0" applyNumberFormat="1" applyFont="1" applyFill="1" applyBorder="1" applyAlignment="1" applyProtection="1" quotePrefix="1">
      <alignment horizontal="center" vertical="center"/>
      <protection/>
    </xf>
    <xf numFmtId="49" fontId="9" fillId="3" borderId="25" xfId="0" applyNumberFormat="1" applyFont="1" applyFill="1" applyBorder="1" applyAlignment="1" applyProtection="1" quotePrefix="1">
      <alignment horizontal="center" vertical="center"/>
      <protection/>
    </xf>
    <xf numFmtId="1" fontId="0" fillId="2" borderId="32" xfId="0" applyNumberFormat="1" applyFill="1" applyBorder="1" applyAlignment="1" applyProtection="1">
      <alignment horizontal="center" vertical="center"/>
      <protection/>
    </xf>
    <xf numFmtId="1" fontId="0" fillId="2" borderId="10" xfId="0" applyNumberFormat="1" applyFill="1" applyBorder="1" applyAlignment="1" applyProtection="1">
      <alignment horizontal="center" vertical="center"/>
      <protection/>
    </xf>
    <xf numFmtId="1" fontId="0" fillId="2" borderId="40" xfId="0" applyNumberFormat="1" applyFill="1" applyBorder="1" applyAlignment="1" applyProtection="1">
      <alignment horizontal="center" vertical="center"/>
      <protection/>
    </xf>
    <xf numFmtId="49" fontId="0" fillId="2" borderId="2" xfId="0" applyNumberFormat="1" applyFill="1" applyBorder="1" applyAlignment="1" applyProtection="1">
      <alignment horizontal="left" vertical="center"/>
      <protection/>
    </xf>
    <xf numFmtId="49" fontId="0" fillId="2" borderId="8" xfId="0" applyNumberFormat="1" applyFill="1" applyBorder="1" applyAlignment="1" applyProtection="1">
      <alignment horizontal="left" vertical="center"/>
      <protection/>
    </xf>
    <xf numFmtId="49" fontId="0" fillId="3" borderId="2" xfId="0" applyNumberFormat="1" applyFill="1" applyBorder="1" applyAlignment="1" applyProtection="1">
      <alignment horizontal="left" vertical="center"/>
      <protection/>
    </xf>
    <xf numFmtId="49" fontId="0" fillId="3" borderId="8" xfId="0" applyNumberFormat="1" applyFill="1" applyBorder="1" applyAlignment="1" applyProtection="1">
      <alignment horizontal="left" vertical="center"/>
      <protection/>
    </xf>
    <xf numFmtId="49" fontId="0" fillId="4" borderId="2" xfId="0" applyNumberFormat="1" applyFill="1" applyBorder="1" applyAlignment="1" applyProtection="1">
      <alignment horizontal="left" vertical="center"/>
      <protection/>
    </xf>
    <xf numFmtId="49" fontId="0" fillId="4" borderId="8" xfId="0" applyNumberFormat="1" applyFill="1" applyBorder="1" applyAlignment="1" applyProtection="1">
      <alignment horizontal="left" vertical="center"/>
      <protection/>
    </xf>
    <xf numFmtId="1" fontId="0" fillId="4" borderId="32" xfId="0" applyNumberFormat="1" applyFill="1" applyBorder="1" applyAlignment="1" applyProtection="1">
      <alignment horizontal="center" vertical="center"/>
      <protection/>
    </xf>
    <xf numFmtId="1" fontId="0" fillId="4" borderId="10" xfId="0" applyNumberFormat="1" applyFill="1" applyBorder="1" applyAlignment="1" applyProtection="1">
      <alignment horizontal="center" vertical="center"/>
      <protection/>
    </xf>
    <xf numFmtId="1" fontId="0" fillId="4" borderId="40" xfId="0" applyNumberFormat="1" applyFill="1" applyBorder="1" applyAlignment="1" applyProtection="1">
      <alignment horizontal="center" vertical="center"/>
      <protection/>
    </xf>
    <xf numFmtId="1" fontId="0" fillId="5" borderId="32" xfId="0" applyNumberFormat="1" applyFill="1" applyBorder="1" applyAlignment="1" applyProtection="1">
      <alignment horizontal="center" vertical="center"/>
      <protection/>
    </xf>
    <xf numFmtId="1" fontId="0" fillId="5" borderId="10" xfId="0" applyNumberFormat="1" applyFill="1" applyBorder="1" applyAlignment="1" applyProtection="1">
      <alignment horizontal="center" vertical="center"/>
      <protection/>
    </xf>
    <xf numFmtId="1" fontId="0" fillId="5" borderId="40" xfId="0" applyNumberFormat="1" applyFill="1" applyBorder="1" applyAlignment="1" applyProtection="1">
      <alignment horizontal="center" vertical="center"/>
      <protection/>
    </xf>
    <xf numFmtId="49" fontId="0" fillId="5" borderId="2" xfId="0" applyNumberFormat="1" applyFill="1" applyBorder="1" applyAlignment="1" applyProtection="1">
      <alignment horizontal="left" vertical="center"/>
      <protection/>
    </xf>
    <xf numFmtId="49" fontId="0" fillId="5" borderId="8" xfId="0" applyNumberFormat="1" applyFill="1" applyBorder="1" applyAlignment="1" applyProtection="1">
      <alignment horizontal="left" vertical="center"/>
      <protection/>
    </xf>
    <xf numFmtId="49" fontId="0" fillId="3" borderId="11" xfId="0" applyNumberFormat="1" applyFont="1" applyFill="1" applyBorder="1" applyAlignment="1" applyProtection="1">
      <alignment horizontal="center" vertical="center"/>
      <protection/>
    </xf>
    <xf numFmtId="166" fontId="0" fillId="2" borderId="26" xfId="0" applyNumberFormat="1" applyFill="1" applyBorder="1" applyAlignment="1" applyProtection="1">
      <alignment horizontal="center" vertical="center"/>
      <protection locked="0"/>
    </xf>
    <xf numFmtId="166" fontId="10" fillId="2" borderId="25" xfId="0" applyNumberFormat="1" applyFont="1" applyFill="1" applyBorder="1" applyAlignment="1" applyProtection="1">
      <alignment horizontal="center" vertical="center"/>
      <protection/>
    </xf>
    <xf numFmtId="166" fontId="0" fillId="2" borderId="25" xfId="0" applyNumberFormat="1" applyFill="1" applyBorder="1" applyAlignment="1" applyProtection="1">
      <alignment horizontal="center" vertical="center"/>
      <protection locked="0"/>
    </xf>
    <xf numFmtId="166" fontId="0" fillId="2" borderId="40" xfId="0" applyNumberFormat="1" applyFill="1" applyBorder="1" applyAlignment="1" applyProtection="1">
      <alignment horizontal="center" vertical="center"/>
      <protection locked="0"/>
    </xf>
    <xf numFmtId="166" fontId="10" fillId="3" borderId="25" xfId="0" applyNumberFormat="1" applyFont="1" applyFill="1" applyBorder="1" applyAlignment="1" applyProtection="1">
      <alignment horizontal="center" vertical="center"/>
      <protection/>
    </xf>
    <xf numFmtId="166" fontId="10" fillId="3" borderId="41" xfId="0" applyNumberFormat="1" applyFont="1" applyFill="1" applyBorder="1" applyAlignment="1" applyProtection="1">
      <alignment horizontal="center" vertical="center"/>
      <protection/>
    </xf>
    <xf numFmtId="166" fontId="10" fillId="4" borderId="26" xfId="0" applyNumberFormat="1" applyFont="1" applyFill="1" applyBorder="1" applyAlignment="1" applyProtection="1">
      <alignment horizontal="center" vertical="center"/>
      <protection/>
    </xf>
    <xf numFmtId="166" fontId="10" fillId="4" borderId="25" xfId="0" applyNumberFormat="1" applyFont="1" applyFill="1" applyBorder="1" applyAlignment="1" applyProtection="1">
      <alignment horizontal="center" vertical="center"/>
      <protection/>
    </xf>
    <xf numFmtId="166" fontId="0" fillId="4" borderId="25" xfId="0" applyNumberFormat="1" applyFill="1" applyBorder="1" applyAlignment="1" applyProtection="1">
      <alignment horizontal="center" vertical="center"/>
      <protection locked="0"/>
    </xf>
    <xf numFmtId="166" fontId="10" fillId="6" borderId="27" xfId="0" applyNumberFormat="1" applyFont="1" applyFill="1" applyBorder="1" applyAlignment="1" applyProtection="1">
      <alignment horizontal="center" vertical="center"/>
      <protection/>
    </xf>
    <xf numFmtId="166" fontId="0" fillId="4" borderId="40" xfId="0" applyNumberFormat="1" applyFill="1" applyBorder="1" applyAlignment="1" applyProtection="1">
      <alignment horizontal="center" vertical="center"/>
      <protection locked="0"/>
    </xf>
    <xf numFmtId="166" fontId="10" fillId="5" borderId="26" xfId="0" applyNumberFormat="1" applyFont="1" applyFill="1" applyBorder="1" applyAlignment="1" applyProtection="1">
      <alignment horizontal="center" vertical="center"/>
      <protection/>
    </xf>
    <xf numFmtId="166" fontId="10" fillId="5" borderId="25" xfId="0" applyNumberFormat="1" applyFont="1" applyFill="1" applyBorder="1" applyAlignment="1" applyProtection="1">
      <alignment horizontal="center" vertical="center"/>
      <protection/>
    </xf>
    <xf numFmtId="166" fontId="10" fillId="6" borderId="25" xfId="0" applyNumberFormat="1" applyFont="1" applyFill="1" applyBorder="1" applyAlignment="1" applyProtection="1">
      <alignment horizontal="center" vertical="center"/>
      <protection/>
    </xf>
    <xf numFmtId="166" fontId="10" fillId="5" borderId="40" xfId="0" applyNumberFormat="1" applyFont="1" applyFill="1" applyBorder="1" applyAlignment="1" applyProtection="1">
      <alignment horizontal="center" vertical="center"/>
      <protection/>
    </xf>
    <xf numFmtId="1" fontId="10" fillId="2" borderId="38" xfId="0" applyNumberFormat="1" applyFont="1" applyFill="1" applyBorder="1" applyAlignment="1" applyProtection="1">
      <alignment horizontal="center" vertical="center"/>
      <protection locked="0"/>
    </xf>
    <xf numFmtId="1" fontId="10" fillId="2" borderId="24" xfId="0" applyNumberFormat="1" applyFont="1" applyFill="1" applyBorder="1" applyAlignment="1" applyProtection="1">
      <alignment horizontal="center" vertical="center"/>
      <protection locked="0"/>
    </xf>
    <xf numFmtId="1" fontId="10" fillId="3" borderId="24" xfId="0" applyNumberFormat="1" applyFont="1" applyFill="1" applyBorder="1" applyAlignment="1" applyProtection="1">
      <alignment horizontal="center" vertical="center"/>
      <protection locked="0"/>
    </xf>
    <xf numFmtId="1" fontId="10" fillId="3" borderId="11" xfId="0" applyNumberFormat="1" applyFont="1" applyFill="1" applyBorder="1" applyAlignment="1" applyProtection="1">
      <alignment horizontal="center" vertical="center"/>
      <protection locked="0"/>
    </xf>
    <xf numFmtId="1" fontId="10" fillId="3" borderId="38" xfId="0" applyNumberFormat="1" applyFont="1" applyFill="1" applyBorder="1" applyAlignment="1" applyProtection="1">
      <alignment horizontal="center" vertical="center"/>
      <protection locked="0"/>
    </xf>
    <xf numFmtId="1" fontId="10" fillId="4" borderId="24" xfId="0" applyNumberFormat="1" applyFont="1" applyFill="1" applyBorder="1" applyAlignment="1" applyProtection="1">
      <alignment horizontal="center" vertical="center"/>
      <protection locked="0"/>
    </xf>
    <xf numFmtId="1" fontId="10" fillId="4" borderId="11" xfId="0" applyNumberFormat="1" applyFont="1" applyFill="1" applyBorder="1" applyAlignment="1" applyProtection="1">
      <alignment horizontal="center" vertical="center"/>
      <protection locked="0"/>
    </xf>
    <xf numFmtId="1" fontId="10" fillId="5" borderId="24" xfId="0" applyNumberFormat="1" applyFont="1" applyFill="1" applyBorder="1" applyAlignment="1" applyProtection="1">
      <alignment horizontal="center" vertical="center"/>
      <protection locked="0"/>
    </xf>
    <xf numFmtId="1" fontId="10" fillId="5" borderId="11" xfId="0" applyNumberFormat="1" applyFont="1" applyFill="1" applyBorder="1" applyAlignment="1" applyProtection="1">
      <alignment horizontal="center" vertical="center"/>
      <protection locked="0"/>
    </xf>
    <xf numFmtId="1" fontId="0" fillId="2" borderId="50" xfId="0" applyNumberFormat="1" applyFill="1" applyBorder="1" applyAlignment="1" applyProtection="1">
      <alignment horizontal="center" vertical="center"/>
      <protection locked="0"/>
    </xf>
    <xf numFmtId="1" fontId="0" fillId="2" borderId="25" xfId="0" applyNumberFormat="1" applyFont="1" applyFill="1" applyBorder="1" applyAlignment="1" applyProtection="1">
      <alignment horizontal="center" vertical="center"/>
      <protection locked="0"/>
    </xf>
    <xf numFmtId="166" fontId="0" fillId="3" borderId="44" xfId="0" applyNumberFormat="1" applyFill="1" applyBorder="1" applyAlignment="1" applyProtection="1" quotePrefix="1">
      <alignment horizontal="center" vertical="center"/>
      <protection locked="0"/>
    </xf>
    <xf numFmtId="166" fontId="0" fillId="3" borderId="10" xfId="0" applyNumberFormat="1" applyFont="1" applyFill="1" applyBorder="1" applyAlignment="1" applyProtection="1">
      <alignment horizontal="center" vertical="center"/>
      <protection locked="0"/>
    </xf>
    <xf numFmtId="166" fontId="0" fillId="2" borderId="32" xfId="0" applyNumberFormat="1" applyFont="1" applyFill="1" applyBorder="1" applyAlignment="1" applyProtection="1">
      <alignment horizontal="center" vertical="center"/>
      <protection locked="0"/>
    </xf>
    <xf numFmtId="166" fontId="0" fillId="2" borderId="10" xfId="0" applyNumberFormat="1" applyFont="1" applyFill="1" applyBorder="1" applyAlignment="1" applyProtection="1">
      <alignment horizontal="center" vertical="center"/>
      <protection locked="0"/>
    </xf>
    <xf numFmtId="166" fontId="0" fillId="2" borderId="40" xfId="0" applyNumberFormat="1" applyFont="1" applyFill="1" applyBorder="1" applyAlignment="1" applyProtection="1">
      <alignment horizontal="center" vertical="center"/>
      <protection locked="0"/>
    </xf>
    <xf numFmtId="166" fontId="0" fillId="3" borderId="32" xfId="0" applyNumberFormat="1" applyFont="1" applyFill="1" applyBorder="1" applyAlignment="1" applyProtection="1">
      <alignment horizontal="center" vertical="center"/>
      <protection locked="0"/>
    </xf>
    <xf numFmtId="166" fontId="0" fillId="3" borderId="40" xfId="0" applyNumberFormat="1" applyFont="1" applyFill="1" applyBorder="1" applyAlignment="1" applyProtection="1">
      <alignment horizontal="center" vertical="center"/>
      <protection locked="0"/>
    </xf>
    <xf numFmtId="166" fontId="0" fillId="4" borderId="32" xfId="0" applyNumberFormat="1" applyFont="1" applyFill="1" applyBorder="1" applyAlignment="1" applyProtection="1">
      <alignment horizontal="center" vertical="center"/>
      <protection locked="0"/>
    </xf>
    <xf numFmtId="166" fontId="0" fillId="4" borderId="10" xfId="0" applyNumberFormat="1" applyFont="1" applyFill="1" applyBorder="1" applyAlignment="1" applyProtection="1">
      <alignment horizontal="center" vertical="center"/>
      <protection locked="0"/>
    </xf>
    <xf numFmtId="166" fontId="0" fillId="4" borderId="40" xfId="0" applyNumberFormat="1" applyFont="1" applyFill="1" applyBorder="1" applyAlignment="1" applyProtection="1">
      <alignment horizontal="center" vertical="center"/>
      <protection locked="0"/>
    </xf>
    <xf numFmtId="166" fontId="0" fillId="5" borderId="32" xfId="0" applyNumberFormat="1" applyFont="1" applyFill="1" applyBorder="1" applyAlignment="1" applyProtection="1">
      <alignment horizontal="center" vertical="center"/>
      <protection locked="0"/>
    </xf>
    <xf numFmtId="166" fontId="0" fillId="5" borderId="10" xfId="0" applyNumberFormat="1" applyFont="1" applyFill="1" applyBorder="1" applyAlignment="1" applyProtection="1">
      <alignment horizontal="center" vertical="center"/>
      <protection locked="0"/>
    </xf>
    <xf numFmtId="166" fontId="0" fillId="5" borderId="40" xfId="0" applyNumberFormat="1" applyFont="1" applyFill="1" applyBorder="1" applyAlignment="1" applyProtection="1">
      <alignment horizontal="center" vertical="center"/>
      <protection locked="0"/>
    </xf>
    <xf numFmtId="49" fontId="0" fillId="7" borderId="0" xfId="0" applyNumberFormat="1" applyFont="1" applyFill="1" applyAlignment="1">
      <alignment vertical="center"/>
    </xf>
    <xf numFmtId="0" fontId="5" fillId="7" borderId="0" xfId="0" applyFont="1" applyFill="1" applyAlignment="1">
      <alignment horizontal="center" vertical="center"/>
    </xf>
    <xf numFmtId="14" fontId="5" fillId="7" borderId="21" xfId="0" applyNumberFormat="1" applyFont="1" applyFill="1" applyBorder="1" applyAlignment="1">
      <alignment horizontal="right"/>
    </xf>
    <xf numFmtId="14" fontId="0" fillId="7" borderId="0" xfId="0" applyNumberFormat="1" applyFont="1" applyFill="1" applyBorder="1" applyAlignment="1" applyProtection="1">
      <alignment horizontal="right"/>
      <protection hidden="1"/>
    </xf>
    <xf numFmtId="49" fontId="6" fillId="4" borderId="20" xfId="0" applyNumberFormat="1" applyFont="1" applyFill="1" applyBorder="1" applyAlignment="1" applyProtection="1">
      <alignment horizontal="center" textRotation="90" wrapText="1"/>
      <protection/>
    </xf>
    <xf numFmtId="49" fontId="3" fillId="4" borderId="15" xfId="0" applyNumberFormat="1" applyFont="1" applyFill="1" applyBorder="1" applyAlignment="1" applyProtection="1">
      <alignment horizontal="center" wrapText="1"/>
      <protection/>
    </xf>
    <xf numFmtId="49" fontId="3" fillId="4" borderId="16" xfId="0" applyNumberFormat="1" applyFont="1" applyFill="1" applyBorder="1" applyAlignment="1" applyProtection="1">
      <alignment horizontal="center" vertical="center"/>
      <protection/>
    </xf>
    <xf numFmtId="49" fontId="3" fillId="4" borderId="11" xfId="0" applyNumberFormat="1" applyFont="1" applyFill="1" applyBorder="1" applyAlignment="1" applyProtection="1">
      <alignment horizontal="center" vertical="center"/>
      <protection/>
    </xf>
    <xf numFmtId="0" fontId="3" fillId="4" borderId="15" xfId="0" applyNumberFormat="1" applyFont="1" applyFill="1" applyBorder="1" applyAlignment="1" applyProtection="1">
      <alignment horizontal="center" wrapText="1"/>
      <protection/>
    </xf>
    <xf numFmtId="0" fontId="10" fillId="5" borderId="26" xfId="0" applyNumberFormat="1" applyFont="1" applyFill="1" applyBorder="1" applyAlignment="1" applyProtection="1">
      <alignment horizontal="center" vertical="center"/>
      <protection/>
    </xf>
    <xf numFmtId="49" fontId="6" fillId="5" borderId="20" xfId="0" applyNumberFormat="1" applyFont="1" applyFill="1" applyBorder="1" applyAlignment="1" applyProtection="1">
      <alignment horizontal="center" textRotation="90" wrapText="1"/>
      <protection/>
    </xf>
    <xf numFmtId="49" fontId="3" fillId="5" borderId="15" xfId="0" applyNumberFormat="1" applyFont="1" applyFill="1" applyBorder="1" applyAlignment="1" applyProtection="1">
      <alignment horizontal="center" wrapText="1"/>
      <protection/>
    </xf>
    <xf numFmtId="49" fontId="3" fillId="5" borderId="16" xfId="0" applyNumberFormat="1" applyFont="1" applyFill="1" applyBorder="1" applyAlignment="1" applyProtection="1">
      <alignment horizontal="center" vertical="center"/>
      <protection/>
    </xf>
    <xf numFmtId="49" fontId="3" fillId="5" borderId="11" xfId="0" applyNumberFormat="1" applyFont="1" applyFill="1" applyBorder="1" applyAlignment="1" applyProtection="1">
      <alignment horizontal="center" vertical="center"/>
      <protection/>
    </xf>
    <xf numFmtId="0" fontId="6" fillId="5" borderId="9" xfId="0" applyNumberFormat="1" applyFont="1" applyFill="1" applyBorder="1" applyAlignment="1" applyProtection="1">
      <alignment horizontal="center" textRotation="90" wrapText="1"/>
      <protection/>
    </xf>
    <xf numFmtId="0" fontId="3" fillId="5" borderId="10" xfId="0" applyNumberFormat="1" applyFont="1" applyFill="1" applyBorder="1" applyAlignment="1" applyProtection="1">
      <alignment horizontal="center" wrapText="1"/>
      <protection/>
    </xf>
    <xf numFmtId="0" fontId="6" fillId="0" borderId="0" xfId="0" applyNumberFormat="1" applyFont="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2" fontId="0" fillId="0" borderId="0" xfId="0" applyNumberFormat="1" applyBorder="1" applyAlignment="1">
      <alignment horizontal="center"/>
    </xf>
    <xf numFmtId="0" fontId="0" fillId="0" borderId="0" xfId="0" applyBorder="1" applyAlignment="1">
      <alignment horizontal="left"/>
    </xf>
    <xf numFmtId="0" fontId="16" fillId="7" borderId="0" xfId="0" applyFont="1" applyFill="1" applyBorder="1" applyAlignment="1" applyProtection="1">
      <alignment/>
      <protection locked="0"/>
    </xf>
    <xf numFmtId="0" fontId="16" fillId="7" borderId="0" xfId="0" applyFont="1" applyFill="1" applyAlignment="1" applyProtection="1">
      <alignment vertical="top"/>
      <protection locked="0"/>
    </xf>
    <xf numFmtId="49" fontId="6" fillId="0" borderId="0" xfId="0" applyNumberFormat="1" applyFont="1" applyFill="1" applyBorder="1" applyAlignment="1" applyProtection="1">
      <alignment horizontal="left" vertical="center"/>
      <protection/>
    </xf>
    <xf numFmtId="0" fontId="18" fillId="14" borderId="0" xfId="0" applyFont="1" applyFill="1" applyAlignment="1">
      <alignment vertical="top"/>
    </xf>
    <xf numFmtId="0" fontId="0" fillId="14" borderId="0" xfId="0" applyFill="1" applyAlignment="1">
      <alignment/>
    </xf>
    <xf numFmtId="0" fontId="2" fillId="14" borderId="0" xfId="0" applyFont="1" applyFill="1" applyAlignment="1">
      <alignment vertical="top"/>
    </xf>
    <xf numFmtId="0" fontId="0" fillId="14" borderId="0" xfId="0" applyFill="1" applyAlignment="1">
      <alignment/>
    </xf>
    <xf numFmtId="0" fontId="3" fillId="14" borderId="0" xfId="0" applyFont="1" applyFill="1" applyAlignment="1">
      <alignment vertical="top" wrapText="1"/>
    </xf>
    <xf numFmtId="0" fontId="0" fillId="14" borderId="0" xfId="0" applyFont="1" applyFill="1" applyAlignment="1">
      <alignmen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7" borderId="0" xfId="0" applyFont="1" applyFill="1" applyBorder="1" applyAlignment="1">
      <alignment horizontal="left" vertical="center" wrapText="1"/>
    </xf>
    <xf numFmtId="0" fontId="0" fillId="0" borderId="0" xfId="0" applyAlignment="1">
      <alignment/>
    </xf>
    <xf numFmtId="0" fontId="0" fillId="7" borderId="0" xfId="0" applyFont="1" applyFill="1" applyAlignment="1">
      <alignment vertical="center" wrapText="1"/>
    </xf>
    <xf numFmtId="0" fontId="5" fillId="14" borderId="51" xfId="0" applyFont="1" applyFill="1" applyBorder="1" applyAlignment="1">
      <alignment horizontal="left" vertical="center" wrapText="1"/>
    </xf>
    <xf numFmtId="0" fontId="0" fillId="0" borderId="52" xfId="0" applyBorder="1" applyAlignment="1">
      <alignment horizontal="left" vertical="center" wrapText="1"/>
    </xf>
    <xf numFmtId="0" fontId="5" fillId="14" borderId="53" xfId="0" applyFont="1" applyFill="1" applyBorder="1" applyAlignment="1">
      <alignment horizontal="left" vertical="center" wrapText="1"/>
    </xf>
    <xf numFmtId="0" fontId="5" fillId="14" borderId="52"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protection hidden="1"/>
    </xf>
    <xf numFmtId="0" fontId="0" fillId="0" borderId="12" xfId="0" applyBorder="1" applyAlignment="1" applyProtection="1">
      <alignment vertical="center"/>
      <protection hidden="1"/>
    </xf>
    <xf numFmtId="0" fontId="0" fillId="0" borderId="5" xfId="0" applyBorder="1" applyAlignment="1" applyProtection="1">
      <alignment vertical="center"/>
      <protection hidden="1"/>
    </xf>
    <xf numFmtId="0" fontId="6" fillId="0" borderId="4" xfId="0" applyFont="1" applyBorder="1" applyAlignment="1">
      <alignment horizontal="center" vertical="center" textRotation="90" wrapText="1"/>
    </xf>
    <xf numFmtId="0" fontId="6" fillId="0" borderId="3" xfId="0" applyFont="1" applyBorder="1" applyAlignment="1">
      <alignment horizontal="center" vertical="center" textRotation="90" wrapText="1"/>
    </xf>
    <xf numFmtId="0" fontId="7" fillId="0" borderId="8" xfId="0" applyNumberFormat="1" applyFont="1" applyBorder="1" applyAlignment="1" applyProtection="1">
      <alignment horizontal="left" vertical="top" wrapText="1"/>
      <protection hidden="1"/>
    </xf>
    <xf numFmtId="0" fontId="7" fillId="0" borderId="13" xfId="0" applyNumberFormat="1" applyFont="1" applyBorder="1" applyAlignment="1" applyProtection="1">
      <alignment horizontal="left" vertical="top" wrapText="1"/>
      <protection hidden="1"/>
    </xf>
    <xf numFmtId="0" fontId="7" fillId="0" borderId="14" xfId="0" applyNumberFormat="1" applyFont="1" applyBorder="1" applyAlignment="1" applyProtection="1">
      <alignment horizontal="left" vertical="top" wrapText="1"/>
      <protection hidden="1"/>
    </xf>
    <xf numFmtId="0" fontId="3" fillId="0" borderId="2" xfId="0" applyNumberFormat="1" applyFont="1" applyFill="1" applyBorder="1" applyAlignment="1" applyProtection="1">
      <alignment horizontal="left" vertical="center"/>
      <protection hidden="1"/>
    </xf>
    <xf numFmtId="0" fontId="0" fillId="0" borderId="0" xfId="0" applyBorder="1" applyAlignment="1" applyProtection="1">
      <alignment vertical="center"/>
      <protection hidden="1"/>
    </xf>
    <xf numFmtId="0" fontId="0" fillId="0" borderId="27" xfId="0" applyBorder="1" applyAlignment="1" applyProtection="1">
      <alignment vertical="center"/>
      <protection hidden="1"/>
    </xf>
    <xf numFmtId="0" fontId="7" fillId="0" borderId="6" xfId="0" applyNumberFormat="1" applyFont="1" applyBorder="1" applyAlignment="1" applyProtection="1">
      <alignment horizontal="left" vertical="center" wrapText="1"/>
      <protection hidden="1"/>
    </xf>
    <xf numFmtId="0" fontId="7" fillId="0" borderId="39" xfId="0" applyNumberFormat="1" applyFont="1" applyBorder="1" applyAlignment="1" applyProtection="1">
      <alignment horizontal="left" vertical="center" wrapText="1"/>
      <protection hidden="1"/>
    </xf>
    <xf numFmtId="0" fontId="7" fillId="0" borderId="7" xfId="0" applyNumberFormat="1" applyFont="1" applyBorder="1" applyAlignment="1" applyProtection="1">
      <alignment horizontal="left" vertical="center" wrapText="1"/>
      <protection hidden="1"/>
    </xf>
    <xf numFmtId="0" fontId="6" fillId="0" borderId="18" xfId="0" applyFont="1" applyBorder="1" applyAlignment="1">
      <alignment horizontal="center" vertical="center" textRotation="90"/>
    </xf>
    <xf numFmtId="0" fontId="5" fillId="0" borderId="4" xfId="0" applyFont="1" applyBorder="1" applyAlignment="1">
      <alignment horizontal="center" vertical="center" textRotation="90"/>
    </xf>
    <xf numFmtId="0" fontId="5" fillId="0" borderId="3" xfId="0" applyFont="1" applyBorder="1" applyAlignment="1">
      <alignment horizontal="center" vertical="center" textRotation="90"/>
    </xf>
    <xf numFmtId="0" fontId="6"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8"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1" fontId="0" fillId="12" borderId="31" xfId="0" applyNumberFormat="1" applyFill="1" applyBorder="1" applyAlignment="1" applyProtection="1">
      <alignment horizontal="center" vertical="center"/>
      <protection hidden="1"/>
    </xf>
    <xf numFmtId="1" fontId="0" fillId="0" borderId="41" xfId="0" applyNumberFormat="1" applyBorder="1" applyAlignment="1" applyProtection="1">
      <alignment horizontal="center" vertical="center"/>
      <protection hidden="1"/>
    </xf>
    <xf numFmtId="49" fontId="6" fillId="0" borderId="18" xfId="0" applyNumberFormat="1" applyFont="1" applyBorder="1" applyAlignment="1">
      <alignment horizontal="center" vertical="center" textRotation="90" wrapText="1"/>
    </xf>
    <xf numFmtId="0" fontId="6" fillId="6" borderId="18" xfId="0" applyFont="1" applyFill="1" applyBorder="1" applyAlignment="1">
      <alignment horizontal="center" vertical="center" textRotation="90"/>
    </xf>
    <xf numFmtId="0" fontId="5" fillId="6" borderId="4" xfId="0" applyFont="1" applyFill="1" applyBorder="1" applyAlignment="1">
      <alignment horizontal="center" vertical="center" textRotation="90"/>
    </xf>
    <xf numFmtId="0" fontId="5" fillId="6" borderId="3" xfId="0" applyFont="1" applyFill="1" applyBorder="1" applyAlignment="1">
      <alignment horizontal="center" vertical="center" textRotation="90"/>
    </xf>
    <xf numFmtId="49" fontId="6" fillId="6" borderId="18" xfId="0" applyNumberFormat="1" applyFont="1" applyFill="1" applyBorder="1" applyAlignment="1">
      <alignment horizontal="center" vertical="center" textRotation="90" wrapText="1"/>
    </xf>
    <xf numFmtId="0" fontId="0" fillId="6" borderId="4" xfId="0" applyFill="1" applyBorder="1" applyAlignment="1">
      <alignment horizontal="center" textRotation="90" wrapText="1"/>
    </xf>
    <xf numFmtId="0" fontId="0" fillId="6" borderId="3" xfId="0" applyFill="1" applyBorder="1" applyAlignment="1">
      <alignment horizontal="center" textRotation="90" wrapText="1"/>
    </xf>
    <xf numFmtId="0" fontId="6" fillId="6" borderId="18"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6" fillId="6" borderId="18" xfId="0" applyFont="1" applyFill="1" applyBorder="1" applyAlignment="1">
      <alignment horizontal="center" vertical="center" textRotation="90" wrapText="1"/>
    </xf>
    <xf numFmtId="0" fontId="5" fillId="6" borderId="4" xfId="0" applyFont="1" applyFill="1" applyBorder="1" applyAlignment="1">
      <alignment horizontal="center" vertical="center" textRotation="90" wrapText="1"/>
    </xf>
    <xf numFmtId="0" fontId="5" fillId="6" borderId="3" xfId="0" applyFont="1" applyFill="1" applyBorder="1" applyAlignment="1">
      <alignment horizontal="center" vertical="center" textRotation="90" wrapText="1"/>
    </xf>
    <xf numFmtId="0" fontId="7" fillId="4" borderId="6" xfId="0" applyNumberFormat="1" applyFont="1" applyFill="1" applyBorder="1" applyAlignment="1" applyProtection="1">
      <alignment horizontal="left" vertical="top" wrapText="1"/>
      <protection/>
    </xf>
    <xf numFmtId="0" fontId="7" fillId="4" borderId="39" xfId="0" applyNumberFormat="1" applyFont="1" applyFill="1" applyBorder="1" applyAlignment="1">
      <alignment horizontal="left" vertical="top" wrapText="1"/>
    </xf>
    <xf numFmtId="0" fontId="7" fillId="5" borderId="6" xfId="0" applyNumberFormat="1" applyFont="1" applyFill="1" applyBorder="1" applyAlignment="1" applyProtection="1">
      <alignment horizontal="left" vertical="top" wrapText="1"/>
      <protection/>
    </xf>
    <xf numFmtId="0" fontId="7" fillId="5" borderId="39" xfId="0" applyNumberFormat="1" applyFont="1" applyFill="1" applyBorder="1" applyAlignment="1">
      <alignment horizontal="left" vertical="top" wrapText="1"/>
    </xf>
    <xf numFmtId="0" fontId="7" fillId="3" borderId="6" xfId="0" applyNumberFormat="1" applyFont="1" applyFill="1" applyBorder="1" applyAlignment="1" applyProtection="1">
      <alignment horizontal="left" vertical="top" wrapText="1"/>
      <protection/>
    </xf>
    <xf numFmtId="0" fontId="7" fillId="3" borderId="39" xfId="0" applyNumberFormat="1" applyFont="1" applyFill="1" applyBorder="1" applyAlignment="1">
      <alignment horizontal="left" vertical="top" wrapText="1"/>
    </xf>
    <xf numFmtId="0" fontId="7" fillId="2" borderId="6" xfId="0" applyNumberFormat="1" applyFont="1" applyFill="1" applyBorder="1" applyAlignment="1" applyProtection="1">
      <alignment horizontal="left" vertical="top" wrapText="1"/>
      <protection/>
    </xf>
    <xf numFmtId="0" fontId="7" fillId="0" borderId="39" xfId="0" applyNumberFormat="1" applyFont="1" applyBorder="1" applyAlignment="1">
      <alignment horizontal="left" vertical="top" wrapText="1"/>
    </xf>
    <xf numFmtId="1" fontId="0" fillId="4" borderId="2" xfId="0" applyNumberFormat="1" applyFill="1" applyBorder="1" applyAlignment="1" applyProtection="1">
      <alignment horizontal="center" vertical="center"/>
      <protection locked="0"/>
    </xf>
    <xf numFmtId="1" fontId="0" fillId="4" borderId="26" xfId="0" applyNumberFormat="1" applyFill="1" applyBorder="1" applyAlignment="1" applyProtection="1">
      <alignment horizontal="center" vertical="center"/>
      <protection locked="0"/>
    </xf>
    <xf numFmtId="0" fontId="0" fillId="0" borderId="4" xfId="0" applyBorder="1" applyAlignment="1">
      <alignment horizontal="center" vertical="center" textRotation="90" wrapText="1"/>
    </xf>
    <xf numFmtId="0" fontId="0" fillId="0" borderId="3" xfId="0" applyBorder="1" applyAlignment="1">
      <alignment horizontal="center" vertic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D4D4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4FF"/>
      <rgbColor rgb="00F2FFEF"/>
      <rgbColor rgb="00FFFFD9"/>
      <rgbColor rgb="0099CCFF"/>
      <rgbColor rgb="00FFE5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F2F2F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5.emf" /><Relationship Id="rId7" Type="http://schemas.openxmlformats.org/officeDocument/2006/relationships/image" Target="../media/image2.emf" /><Relationship Id="rId8" Type="http://schemas.openxmlformats.org/officeDocument/2006/relationships/image" Target="../media/image10.emf" /><Relationship Id="rId9" Type="http://schemas.openxmlformats.org/officeDocument/2006/relationships/image" Target="../media/image3.emf" /><Relationship Id="rId10" Type="http://schemas.openxmlformats.org/officeDocument/2006/relationships/image" Target="../media/image6.jpeg" /><Relationship Id="rId11" Type="http://schemas.openxmlformats.org/officeDocument/2006/relationships/image" Target="../media/image9.emf" /><Relationship Id="rId12"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6</xdr:row>
      <xdr:rowOff>57150</xdr:rowOff>
    </xdr:from>
    <xdr:to>
      <xdr:col>3</xdr:col>
      <xdr:colOff>942975</xdr:colOff>
      <xdr:row>8</xdr:row>
      <xdr:rowOff>38100</xdr:rowOff>
    </xdr:to>
    <xdr:pic>
      <xdr:nvPicPr>
        <xdr:cNvPr id="1" name="OptionButton1"/>
        <xdr:cNvPicPr preferRelativeResize="1">
          <a:picLocks noChangeAspect="1"/>
        </xdr:cNvPicPr>
      </xdr:nvPicPr>
      <xdr:blipFill>
        <a:blip r:embed="rId1"/>
        <a:stretch>
          <a:fillRect/>
        </a:stretch>
      </xdr:blipFill>
      <xdr:spPr>
        <a:xfrm>
          <a:off x="276225" y="990600"/>
          <a:ext cx="942975" cy="266700"/>
        </a:xfrm>
        <a:prstGeom prst="rect">
          <a:avLst/>
        </a:prstGeom>
        <a:noFill/>
        <a:ln w="9525" cmpd="sng">
          <a:noFill/>
        </a:ln>
      </xdr:spPr>
    </xdr:pic>
    <xdr:clientData/>
  </xdr:twoCellAnchor>
  <xdr:twoCellAnchor editAs="oneCell">
    <xdr:from>
      <xdr:col>3</xdr:col>
      <xdr:colOff>0</xdr:colOff>
      <xdr:row>8</xdr:row>
      <xdr:rowOff>19050</xdr:rowOff>
    </xdr:from>
    <xdr:to>
      <xdr:col>3</xdr:col>
      <xdr:colOff>942975</xdr:colOff>
      <xdr:row>9</xdr:row>
      <xdr:rowOff>57150</xdr:rowOff>
    </xdr:to>
    <xdr:pic>
      <xdr:nvPicPr>
        <xdr:cNvPr id="2" name="OptionButton2"/>
        <xdr:cNvPicPr preferRelativeResize="1">
          <a:picLocks noChangeAspect="1"/>
        </xdr:cNvPicPr>
      </xdr:nvPicPr>
      <xdr:blipFill>
        <a:blip r:embed="rId2"/>
        <a:stretch>
          <a:fillRect/>
        </a:stretch>
      </xdr:blipFill>
      <xdr:spPr>
        <a:xfrm>
          <a:off x="276225" y="1238250"/>
          <a:ext cx="942975" cy="209550"/>
        </a:xfrm>
        <a:prstGeom prst="rect">
          <a:avLst/>
        </a:prstGeom>
        <a:noFill/>
        <a:ln w="9525" cmpd="sng">
          <a:noFill/>
        </a:ln>
      </xdr:spPr>
    </xdr:pic>
    <xdr:clientData/>
  </xdr:twoCellAnchor>
  <xdr:twoCellAnchor editAs="oneCell">
    <xdr:from>
      <xdr:col>3</xdr:col>
      <xdr:colOff>0</xdr:colOff>
      <xdr:row>11</xdr:row>
      <xdr:rowOff>238125</xdr:rowOff>
    </xdr:from>
    <xdr:to>
      <xdr:col>3</xdr:col>
      <xdr:colOff>828675</xdr:colOff>
      <xdr:row>11</xdr:row>
      <xdr:rowOff>457200</xdr:rowOff>
    </xdr:to>
    <xdr:pic>
      <xdr:nvPicPr>
        <xdr:cNvPr id="3" name="OptionButton3"/>
        <xdr:cNvPicPr preferRelativeResize="1">
          <a:picLocks noChangeAspect="1"/>
        </xdr:cNvPicPr>
      </xdr:nvPicPr>
      <xdr:blipFill>
        <a:blip r:embed="rId3"/>
        <a:stretch>
          <a:fillRect/>
        </a:stretch>
      </xdr:blipFill>
      <xdr:spPr>
        <a:xfrm>
          <a:off x="276225" y="1876425"/>
          <a:ext cx="828675" cy="219075"/>
        </a:xfrm>
        <a:prstGeom prst="rect">
          <a:avLst/>
        </a:prstGeom>
        <a:noFill/>
        <a:ln w="9525" cmpd="sng">
          <a:noFill/>
        </a:ln>
      </xdr:spPr>
    </xdr:pic>
    <xdr:clientData/>
  </xdr:twoCellAnchor>
  <xdr:twoCellAnchor editAs="oneCell">
    <xdr:from>
      <xdr:col>3</xdr:col>
      <xdr:colOff>0</xdr:colOff>
      <xdr:row>12</xdr:row>
      <xdr:rowOff>0</xdr:rowOff>
    </xdr:from>
    <xdr:to>
      <xdr:col>3</xdr:col>
      <xdr:colOff>828675</xdr:colOff>
      <xdr:row>12</xdr:row>
      <xdr:rowOff>209550</xdr:rowOff>
    </xdr:to>
    <xdr:pic>
      <xdr:nvPicPr>
        <xdr:cNvPr id="4" name="OptionButton4"/>
        <xdr:cNvPicPr preferRelativeResize="1">
          <a:picLocks noChangeAspect="1"/>
        </xdr:cNvPicPr>
      </xdr:nvPicPr>
      <xdr:blipFill>
        <a:blip r:embed="rId4"/>
        <a:stretch>
          <a:fillRect/>
        </a:stretch>
      </xdr:blipFill>
      <xdr:spPr>
        <a:xfrm>
          <a:off x="276225" y="2095500"/>
          <a:ext cx="828675" cy="209550"/>
        </a:xfrm>
        <a:prstGeom prst="rect">
          <a:avLst/>
        </a:prstGeom>
        <a:noFill/>
        <a:ln w="9525" cmpd="sng">
          <a:noFill/>
        </a:ln>
      </xdr:spPr>
    </xdr:pic>
    <xdr:clientData/>
  </xdr:twoCellAnchor>
  <xdr:twoCellAnchor editAs="oneCell">
    <xdr:from>
      <xdr:col>3</xdr:col>
      <xdr:colOff>0</xdr:colOff>
      <xdr:row>13</xdr:row>
      <xdr:rowOff>95250</xdr:rowOff>
    </xdr:from>
    <xdr:to>
      <xdr:col>3</xdr:col>
      <xdr:colOff>1657350</xdr:colOff>
      <xdr:row>16</xdr:row>
      <xdr:rowOff>47625</xdr:rowOff>
    </xdr:to>
    <xdr:pic>
      <xdr:nvPicPr>
        <xdr:cNvPr id="5" name="OptionButton5"/>
        <xdr:cNvPicPr preferRelativeResize="1">
          <a:picLocks noChangeAspect="1"/>
        </xdr:cNvPicPr>
      </xdr:nvPicPr>
      <xdr:blipFill>
        <a:blip r:embed="rId5"/>
        <a:stretch>
          <a:fillRect/>
        </a:stretch>
      </xdr:blipFill>
      <xdr:spPr>
        <a:xfrm>
          <a:off x="276225" y="2647950"/>
          <a:ext cx="1657350" cy="361950"/>
        </a:xfrm>
        <a:prstGeom prst="rect">
          <a:avLst/>
        </a:prstGeom>
        <a:noFill/>
        <a:ln w="9525" cmpd="sng">
          <a:noFill/>
        </a:ln>
      </xdr:spPr>
    </xdr:pic>
    <xdr:clientData/>
  </xdr:twoCellAnchor>
  <xdr:twoCellAnchor editAs="oneCell">
    <xdr:from>
      <xdr:col>3</xdr:col>
      <xdr:colOff>0</xdr:colOff>
      <xdr:row>15</xdr:row>
      <xdr:rowOff>152400</xdr:rowOff>
    </xdr:from>
    <xdr:to>
      <xdr:col>3</xdr:col>
      <xdr:colOff>1657350</xdr:colOff>
      <xdr:row>18</xdr:row>
      <xdr:rowOff>104775</xdr:rowOff>
    </xdr:to>
    <xdr:pic>
      <xdr:nvPicPr>
        <xdr:cNvPr id="6" name="OptionButton6"/>
        <xdr:cNvPicPr preferRelativeResize="1">
          <a:picLocks noChangeAspect="1"/>
        </xdr:cNvPicPr>
      </xdr:nvPicPr>
      <xdr:blipFill>
        <a:blip r:embed="rId6"/>
        <a:stretch>
          <a:fillRect/>
        </a:stretch>
      </xdr:blipFill>
      <xdr:spPr>
        <a:xfrm>
          <a:off x="276225" y="2952750"/>
          <a:ext cx="1657350" cy="400050"/>
        </a:xfrm>
        <a:prstGeom prst="rect">
          <a:avLst/>
        </a:prstGeom>
        <a:noFill/>
        <a:ln w="9525" cmpd="sng">
          <a:noFill/>
        </a:ln>
      </xdr:spPr>
    </xdr:pic>
    <xdr:clientData/>
  </xdr:twoCellAnchor>
  <xdr:twoCellAnchor editAs="oneCell">
    <xdr:from>
      <xdr:col>3</xdr:col>
      <xdr:colOff>0</xdr:colOff>
      <xdr:row>19</xdr:row>
      <xdr:rowOff>123825</xdr:rowOff>
    </xdr:from>
    <xdr:to>
      <xdr:col>3</xdr:col>
      <xdr:colOff>1685925</xdr:colOff>
      <xdr:row>20</xdr:row>
      <xdr:rowOff>76200</xdr:rowOff>
    </xdr:to>
    <xdr:pic>
      <xdr:nvPicPr>
        <xdr:cNvPr id="7" name="OptionButton7"/>
        <xdr:cNvPicPr preferRelativeResize="1">
          <a:picLocks noChangeAspect="1"/>
        </xdr:cNvPicPr>
      </xdr:nvPicPr>
      <xdr:blipFill>
        <a:blip r:embed="rId7"/>
        <a:stretch>
          <a:fillRect/>
        </a:stretch>
      </xdr:blipFill>
      <xdr:spPr>
        <a:xfrm>
          <a:off x="276225" y="3495675"/>
          <a:ext cx="1685925" cy="257175"/>
        </a:xfrm>
        <a:prstGeom prst="rect">
          <a:avLst/>
        </a:prstGeom>
        <a:noFill/>
        <a:ln w="9525" cmpd="sng">
          <a:noFill/>
        </a:ln>
      </xdr:spPr>
    </xdr:pic>
    <xdr:clientData/>
  </xdr:twoCellAnchor>
  <xdr:twoCellAnchor editAs="oneCell">
    <xdr:from>
      <xdr:col>3</xdr:col>
      <xdr:colOff>0</xdr:colOff>
      <xdr:row>20</xdr:row>
      <xdr:rowOff>28575</xdr:rowOff>
    </xdr:from>
    <xdr:to>
      <xdr:col>3</xdr:col>
      <xdr:colOff>1685925</xdr:colOff>
      <xdr:row>20</xdr:row>
      <xdr:rowOff>295275</xdr:rowOff>
    </xdr:to>
    <xdr:pic>
      <xdr:nvPicPr>
        <xdr:cNvPr id="8" name="OptionButton8"/>
        <xdr:cNvPicPr preferRelativeResize="1">
          <a:picLocks noChangeAspect="1"/>
        </xdr:cNvPicPr>
      </xdr:nvPicPr>
      <xdr:blipFill>
        <a:blip r:embed="rId8"/>
        <a:stretch>
          <a:fillRect/>
        </a:stretch>
      </xdr:blipFill>
      <xdr:spPr>
        <a:xfrm>
          <a:off x="276225" y="3705225"/>
          <a:ext cx="1685925" cy="266700"/>
        </a:xfrm>
        <a:prstGeom prst="rect">
          <a:avLst/>
        </a:prstGeom>
        <a:noFill/>
        <a:ln w="9525" cmpd="sng">
          <a:noFill/>
        </a:ln>
      </xdr:spPr>
    </xdr:pic>
    <xdr:clientData/>
  </xdr:twoCellAnchor>
  <xdr:twoCellAnchor editAs="oneCell">
    <xdr:from>
      <xdr:col>3</xdr:col>
      <xdr:colOff>0</xdr:colOff>
      <xdr:row>20</xdr:row>
      <xdr:rowOff>247650</xdr:rowOff>
    </xdr:from>
    <xdr:to>
      <xdr:col>3</xdr:col>
      <xdr:colOff>1685925</xdr:colOff>
      <xdr:row>21</xdr:row>
      <xdr:rowOff>200025</xdr:rowOff>
    </xdr:to>
    <xdr:pic>
      <xdr:nvPicPr>
        <xdr:cNvPr id="9" name="OptionButton9"/>
        <xdr:cNvPicPr preferRelativeResize="1">
          <a:picLocks noChangeAspect="1"/>
        </xdr:cNvPicPr>
      </xdr:nvPicPr>
      <xdr:blipFill>
        <a:blip r:embed="rId9"/>
        <a:stretch>
          <a:fillRect/>
        </a:stretch>
      </xdr:blipFill>
      <xdr:spPr>
        <a:xfrm>
          <a:off x="276225" y="3924300"/>
          <a:ext cx="1685925" cy="257175"/>
        </a:xfrm>
        <a:prstGeom prst="rect">
          <a:avLst/>
        </a:prstGeom>
        <a:noFill/>
        <a:ln w="9525" cmpd="sng">
          <a:noFill/>
        </a:ln>
      </xdr:spPr>
    </xdr:pic>
    <xdr:clientData/>
  </xdr:twoCellAnchor>
  <xdr:twoCellAnchor editAs="oneCell">
    <xdr:from>
      <xdr:col>4</xdr:col>
      <xdr:colOff>5419725</xdr:colOff>
      <xdr:row>2</xdr:row>
      <xdr:rowOff>9525</xdr:rowOff>
    </xdr:from>
    <xdr:to>
      <xdr:col>4</xdr:col>
      <xdr:colOff>5762625</xdr:colOff>
      <xdr:row>3</xdr:row>
      <xdr:rowOff>133350</xdr:rowOff>
    </xdr:to>
    <xdr:pic>
      <xdr:nvPicPr>
        <xdr:cNvPr id="10" name="Picture 15"/>
        <xdr:cNvPicPr preferRelativeResize="1">
          <a:picLocks noChangeAspect="1"/>
        </xdr:cNvPicPr>
      </xdr:nvPicPr>
      <xdr:blipFill>
        <a:blip r:embed="rId10"/>
        <a:stretch>
          <a:fillRect/>
        </a:stretch>
      </xdr:blipFill>
      <xdr:spPr>
        <a:xfrm>
          <a:off x="7477125" y="219075"/>
          <a:ext cx="342900" cy="323850"/>
        </a:xfrm>
        <a:prstGeom prst="rect">
          <a:avLst/>
        </a:prstGeom>
        <a:noFill/>
        <a:ln w="9525" cmpd="sng">
          <a:noFill/>
        </a:ln>
      </xdr:spPr>
    </xdr:pic>
    <xdr:clientData/>
  </xdr:twoCellAnchor>
  <xdr:twoCellAnchor editAs="oneCell">
    <xdr:from>
      <xdr:col>3</xdr:col>
      <xdr:colOff>0</xdr:colOff>
      <xdr:row>24</xdr:row>
      <xdr:rowOff>28575</xdr:rowOff>
    </xdr:from>
    <xdr:to>
      <xdr:col>3</xdr:col>
      <xdr:colOff>1657350</xdr:colOff>
      <xdr:row>24</xdr:row>
      <xdr:rowOff>390525</xdr:rowOff>
    </xdr:to>
    <xdr:pic>
      <xdr:nvPicPr>
        <xdr:cNvPr id="11" name="OptionButton12"/>
        <xdr:cNvPicPr preferRelativeResize="1">
          <a:picLocks noChangeAspect="1"/>
        </xdr:cNvPicPr>
      </xdr:nvPicPr>
      <xdr:blipFill>
        <a:blip r:embed="rId11"/>
        <a:stretch>
          <a:fillRect/>
        </a:stretch>
      </xdr:blipFill>
      <xdr:spPr>
        <a:xfrm>
          <a:off x="276225" y="4562475"/>
          <a:ext cx="1657350" cy="361950"/>
        </a:xfrm>
        <a:prstGeom prst="rect">
          <a:avLst/>
        </a:prstGeom>
        <a:noFill/>
        <a:ln w="9525" cmpd="sng">
          <a:noFill/>
        </a:ln>
      </xdr:spPr>
    </xdr:pic>
    <xdr:clientData/>
  </xdr:twoCellAnchor>
  <xdr:twoCellAnchor editAs="oneCell">
    <xdr:from>
      <xdr:col>3</xdr:col>
      <xdr:colOff>0</xdr:colOff>
      <xdr:row>25</xdr:row>
      <xdr:rowOff>0</xdr:rowOff>
    </xdr:from>
    <xdr:to>
      <xdr:col>3</xdr:col>
      <xdr:colOff>1657350</xdr:colOff>
      <xdr:row>26</xdr:row>
      <xdr:rowOff>9525</xdr:rowOff>
    </xdr:to>
    <xdr:pic>
      <xdr:nvPicPr>
        <xdr:cNvPr id="12" name="OptionButton13"/>
        <xdr:cNvPicPr preferRelativeResize="1">
          <a:picLocks noChangeAspect="1"/>
        </xdr:cNvPicPr>
      </xdr:nvPicPr>
      <xdr:blipFill>
        <a:blip r:embed="rId12"/>
        <a:stretch>
          <a:fillRect/>
        </a:stretch>
      </xdr:blipFill>
      <xdr:spPr>
        <a:xfrm>
          <a:off x="276225" y="4924425"/>
          <a:ext cx="16573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U37"/>
  <sheetViews>
    <sheetView showGridLines="0" showRowColHeaders="0" tabSelected="1" workbookViewId="0" topLeftCell="A1">
      <selection activeCell="A1" sqref="A1"/>
    </sheetView>
  </sheetViews>
  <sheetFormatPr defaultColWidth="9.140625" defaultRowHeight="12.75"/>
  <cols>
    <col min="1" max="1" width="1.421875" style="75" customWidth="1"/>
    <col min="2" max="2" width="2.7109375" style="75" customWidth="1"/>
    <col min="3" max="3" width="9.140625" style="75" hidden="1" customWidth="1"/>
    <col min="4" max="4" width="26.7109375" style="75" customWidth="1"/>
    <col min="5" max="5" width="104.7109375" style="75" customWidth="1"/>
    <col min="6" max="6" width="2.7109375" style="75" customWidth="1"/>
    <col min="7" max="10" width="9.140625" style="84" hidden="1" customWidth="1"/>
    <col min="11" max="20" width="9.140625" style="565" hidden="1" customWidth="1"/>
    <col min="21" max="21" width="9.140625" style="566" hidden="1" customWidth="1"/>
    <col min="22" max="16384" width="9.140625" style="75" customWidth="1"/>
  </cols>
  <sheetData>
    <row r="1" ht="7.5" customHeight="1" thickBot="1"/>
    <row r="2" spans="2:6" ht="9" customHeight="1">
      <c r="B2" s="188"/>
      <c r="C2" s="189"/>
      <c r="D2" s="189"/>
      <c r="E2" s="189"/>
      <c r="F2" s="190"/>
    </row>
    <row r="3" spans="2:6" ht="15.75">
      <c r="B3" s="191"/>
      <c r="C3" s="77"/>
      <c r="D3" s="78" t="s">
        <v>100</v>
      </c>
      <c r="E3" s="676"/>
      <c r="F3" s="675" t="str">
        <f>'Data Base'!L2&amp;"       "</f>
        <v>Rev. 1.30 - 06/09/03       </v>
      </c>
    </row>
    <row r="4" spans="2:6" ht="15.75">
      <c r="B4" s="191"/>
      <c r="C4" s="77"/>
      <c r="D4" s="78" t="s">
        <v>102</v>
      </c>
      <c r="E4" s="77"/>
      <c r="F4" s="79"/>
    </row>
    <row r="5" spans="2:6" ht="12.75" customHeight="1">
      <c r="B5" s="191"/>
      <c r="C5" s="77"/>
      <c r="D5" s="704" t="s">
        <v>104</v>
      </c>
      <c r="E5" s="705"/>
      <c r="F5" s="79"/>
    </row>
    <row r="6" spans="2:21" ht="12.75">
      <c r="B6" s="191"/>
      <c r="C6" s="76"/>
      <c r="D6" s="705"/>
      <c r="E6" s="705"/>
      <c r="F6" s="79"/>
      <c r="K6" s="558" t="s">
        <v>85</v>
      </c>
      <c r="L6" s="559"/>
      <c r="M6" s="559"/>
      <c r="N6" s="559" t="s">
        <v>85</v>
      </c>
      <c r="O6" s="559" t="s">
        <v>85</v>
      </c>
      <c r="P6" s="559" t="s">
        <v>85</v>
      </c>
      <c r="Q6" s="559" t="s">
        <v>85</v>
      </c>
      <c r="R6" s="559" t="s">
        <v>134</v>
      </c>
      <c r="S6" s="559" t="s">
        <v>134</v>
      </c>
      <c r="T6" s="559" t="s">
        <v>134</v>
      </c>
      <c r="U6" s="559" t="s">
        <v>134</v>
      </c>
    </row>
    <row r="7" spans="2:21" ht="9.75" customHeight="1" thickBot="1">
      <c r="B7" s="192"/>
      <c r="C7" s="194"/>
      <c r="D7" s="82"/>
      <c r="E7" s="77"/>
      <c r="F7" s="79"/>
      <c r="K7" s="558" t="s">
        <v>42</v>
      </c>
      <c r="L7" s="559"/>
      <c r="M7" s="559" t="s">
        <v>49</v>
      </c>
      <c r="N7" s="559" t="s">
        <v>42</v>
      </c>
      <c r="O7" s="559" t="s">
        <v>42</v>
      </c>
      <c r="P7" s="559" t="s">
        <v>42</v>
      </c>
      <c r="Q7" s="559" t="s">
        <v>42</v>
      </c>
      <c r="R7" s="559" t="s">
        <v>113</v>
      </c>
      <c r="S7" s="559" t="s">
        <v>113</v>
      </c>
      <c r="T7" s="559" t="s">
        <v>113</v>
      </c>
      <c r="U7" s="559" t="s">
        <v>113</v>
      </c>
    </row>
    <row r="8" spans="2:21" ht="12.75">
      <c r="B8" s="192"/>
      <c r="C8" s="195" t="b">
        <v>0</v>
      </c>
      <c r="D8" s="82"/>
      <c r="E8" s="702" t="s">
        <v>101</v>
      </c>
      <c r="F8" s="79"/>
      <c r="G8" s="561">
        <f aca="true" t="shared" si="0" ref="G8:G17">IF(C8=TRUE,1,0)</f>
        <v>0</v>
      </c>
      <c r="H8" s="562">
        <v>127</v>
      </c>
      <c r="K8" s="559"/>
      <c r="L8" s="559"/>
      <c r="M8" s="560" t="s">
        <v>50</v>
      </c>
      <c r="N8" s="560" t="s">
        <v>132</v>
      </c>
      <c r="O8" s="560" t="s">
        <v>133</v>
      </c>
      <c r="P8" s="560" t="s">
        <v>133</v>
      </c>
      <c r="Q8" s="560" t="s">
        <v>96</v>
      </c>
      <c r="R8" s="560" t="s">
        <v>132</v>
      </c>
      <c r="S8" s="560" t="s">
        <v>133</v>
      </c>
      <c r="T8" s="560" t="s">
        <v>133</v>
      </c>
      <c r="U8" s="560" t="s">
        <v>96</v>
      </c>
    </row>
    <row r="9" spans="2:21" ht="13.5" thickBot="1">
      <c r="B9" s="192"/>
      <c r="C9" s="195" t="b">
        <v>1</v>
      </c>
      <c r="D9" s="82"/>
      <c r="E9" s="703"/>
      <c r="F9" s="79"/>
      <c r="G9" s="561">
        <f t="shared" si="0"/>
        <v>1</v>
      </c>
      <c r="H9" s="84" t="s">
        <v>42</v>
      </c>
      <c r="K9" s="563" t="s">
        <v>30</v>
      </c>
      <c r="L9" s="563" t="s">
        <v>31</v>
      </c>
      <c r="M9" s="563" t="s">
        <v>37</v>
      </c>
      <c r="N9" s="563" t="s">
        <v>34</v>
      </c>
      <c r="O9" s="563" t="s">
        <v>35</v>
      </c>
      <c r="P9" s="563" t="s">
        <v>36</v>
      </c>
      <c r="Q9" s="563" t="s">
        <v>91</v>
      </c>
      <c r="R9" s="565" t="s">
        <v>34</v>
      </c>
      <c r="S9" s="566" t="s">
        <v>35</v>
      </c>
      <c r="T9" s="566" t="s">
        <v>36</v>
      </c>
      <c r="U9" s="563" t="s">
        <v>91</v>
      </c>
    </row>
    <row r="10" spans="2:21" ht="9.75" customHeight="1">
      <c r="B10" s="192"/>
      <c r="C10" s="194"/>
      <c r="D10" s="82"/>
      <c r="E10" s="77"/>
      <c r="F10" s="79"/>
      <c r="G10" s="561"/>
      <c r="I10" s="706" t="s">
        <v>158</v>
      </c>
      <c r="J10" s="706"/>
      <c r="K10" s="564">
        <f>G13*30+G17*15+G9+1</f>
        <v>17</v>
      </c>
      <c r="L10" s="564">
        <f>G13*30+G17*15+3</f>
        <v>18</v>
      </c>
      <c r="M10" s="564">
        <f>G13*30+G17*15-G21+5</f>
        <v>19</v>
      </c>
      <c r="N10" s="564">
        <f>G13*30+G17*15+G21+6</f>
        <v>22</v>
      </c>
      <c r="O10" s="564">
        <f>8+G13*30+G17*15</f>
        <v>23</v>
      </c>
      <c r="P10" s="564">
        <f>9+G13*30+G17*15+G9</f>
        <v>25</v>
      </c>
      <c r="Q10" s="564">
        <f>O10+G9</f>
        <v>24</v>
      </c>
      <c r="R10" s="565">
        <f>N10+5</f>
        <v>27</v>
      </c>
      <c r="S10" s="565">
        <f>O10+5</f>
        <v>28</v>
      </c>
      <c r="T10" s="565">
        <f>P10+5</f>
        <v>30</v>
      </c>
      <c r="U10" s="565">
        <f>Q10+5</f>
        <v>29</v>
      </c>
    </row>
    <row r="11" spans="2:20" ht="9.75" customHeight="1" thickBot="1">
      <c r="B11" s="192"/>
      <c r="C11" s="194"/>
      <c r="D11" s="82"/>
      <c r="E11" s="77"/>
      <c r="F11" s="79"/>
      <c r="G11" s="561"/>
      <c r="I11" s="706"/>
      <c r="J11" s="706"/>
      <c r="K11" s="564"/>
      <c r="L11" s="564"/>
      <c r="M11" s="564"/>
      <c r="N11" s="564"/>
      <c r="O11" s="564"/>
      <c r="P11" s="564"/>
      <c r="Q11" s="564"/>
      <c r="R11" s="564" t="s">
        <v>135</v>
      </c>
      <c r="S11" s="564" t="s">
        <v>136</v>
      </c>
      <c r="T11" s="565" t="s">
        <v>137</v>
      </c>
    </row>
    <row r="12" spans="2:20" ht="36" customHeight="1">
      <c r="B12" s="192"/>
      <c r="C12" s="194" t="b">
        <v>1</v>
      </c>
      <c r="D12" s="82"/>
      <c r="E12" s="707" t="s">
        <v>103</v>
      </c>
      <c r="F12" s="79"/>
      <c r="G12" s="573">
        <f t="shared" si="0"/>
        <v>1</v>
      </c>
      <c r="H12" s="574" t="s">
        <v>147</v>
      </c>
      <c r="O12" s="565">
        <f>IF(G20=1,IF(G12=1,P10,60),IF(G12=1,O10,Q10))</f>
        <v>23</v>
      </c>
      <c r="P12" s="565">
        <f>IF(G20=1,60,IF(G12=1,P10,60))</f>
        <v>25</v>
      </c>
      <c r="Q12" s="564"/>
      <c r="R12" s="564">
        <f>IF(G26=1,R10,60)</f>
        <v>60</v>
      </c>
      <c r="S12" s="564">
        <f>IF(G25=1,60,IF(G13=1,U10,S10))</f>
        <v>60</v>
      </c>
      <c r="T12" s="565">
        <f>IF(G25=1,60,IF(G13=1,60,T10))</f>
        <v>60</v>
      </c>
    </row>
    <row r="13" spans="2:20" ht="36" customHeight="1" thickBot="1">
      <c r="B13" s="192"/>
      <c r="C13" s="196" t="b">
        <v>0</v>
      </c>
      <c r="D13" s="82"/>
      <c r="E13" s="710"/>
      <c r="F13" s="79"/>
      <c r="G13" s="575">
        <f t="shared" si="0"/>
        <v>0</v>
      </c>
      <c r="H13" s="576" t="s">
        <v>148</v>
      </c>
      <c r="K13" s="577" t="s">
        <v>30</v>
      </c>
      <c r="L13" s="577" t="s">
        <v>31</v>
      </c>
      <c r="M13" s="578" t="s">
        <v>135</v>
      </c>
      <c r="N13" s="578" t="s">
        <v>136</v>
      </c>
      <c r="O13" s="578" t="s">
        <v>137</v>
      </c>
      <c r="P13" s="578" t="s">
        <v>138</v>
      </c>
      <c r="Q13" s="578" t="s">
        <v>139</v>
      </c>
      <c r="R13" s="578" t="s">
        <v>140</v>
      </c>
      <c r="S13" s="578" t="s">
        <v>141</v>
      </c>
      <c r="T13" s="566"/>
    </row>
    <row r="14" spans="2:19" ht="9.75" customHeight="1">
      <c r="B14" s="192"/>
      <c r="C14" s="194"/>
      <c r="D14" s="82"/>
      <c r="E14" s="77"/>
      <c r="F14" s="79"/>
      <c r="G14" s="561"/>
      <c r="K14" s="564">
        <f>K10</f>
        <v>17</v>
      </c>
      <c r="L14" s="564">
        <f>L10</f>
        <v>18</v>
      </c>
      <c r="M14" s="564">
        <f>IF(G20=1,N10,M10)</f>
        <v>19</v>
      </c>
      <c r="N14" s="564">
        <f>IF(G20=1,IF(G12=1,O10,Q10),N10)</f>
        <v>22</v>
      </c>
      <c r="O14" s="564">
        <f>IF(AND(O12=60,P12=60),R12,O12)</f>
        <v>23</v>
      </c>
      <c r="P14" s="564">
        <f>IF(AND(O12=60,P12=60),S12,IF(P12=60,R12,P12))</f>
        <v>25</v>
      </c>
      <c r="Q14" s="564">
        <f>IF(AND(O12=60,P12=60),T12,IF(P12=60,S12,R12))</f>
        <v>60</v>
      </c>
      <c r="R14" s="564">
        <f>IF(AND(O12=60,P12=60),60,IF(P12=60,T12,S12))</f>
        <v>60</v>
      </c>
      <c r="S14" s="564">
        <f>IF(P12=60,60,T12)</f>
        <v>60</v>
      </c>
    </row>
    <row r="15" spans="2:7" ht="9.75" customHeight="1" thickBot="1">
      <c r="B15" s="192"/>
      <c r="C15" s="194"/>
      <c r="D15" s="82"/>
      <c r="E15" s="77"/>
      <c r="F15" s="79"/>
      <c r="G15" s="561"/>
    </row>
    <row r="16" spans="2:8" ht="12.75" customHeight="1">
      <c r="B16" s="192"/>
      <c r="C16" s="195" t="b">
        <v>0</v>
      </c>
      <c r="D16" s="82"/>
      <c r="E16" s="707" t="s">
        <v>126</v>
      </c>
      <c r="F16" s="79"/>
      <c r="G16" s="561">
        <f t="shared" si="0"/>
        <v>0</v>
      </c>
      <c r="H16" s="84" t="s">
        <v>149</v>
      </c>
    </row>
    <row r="17" spans="2:8" ht="12.75" customHeight="1" thickBot="1">
      <c r="B17" s="192"/>
      <c r="C17" s="195" t="b">
        <v>1</v>
      </c>
      <c r="D17" s="82"/>
      <c r="E17" s="710"/>
      <c r="F17" s="79"/>
      <c r="G17" s="561">
        <f t="shared" si="0"/>
        <v>1</v>
      </c>
      <c r="H17" s="84" t="s">
        <v>150</v>
      </c>
    </row>
    <row r="18" spans="2:7" ht="9.75" customHeight="1">
      <c r="B18" s="192"/>
      <c r="C18" s="194"/>
      <c r="D18" s="82"/>
      <c r="E18" s="77"/>
      <c r="F18" s="79"/>
      <c r="G18" s="561"/>
    </row>
    <row r="19" spans="2:17" ht="9.75" customHeight="1" thickBot="1">
      <c r="B19" s="192"/>
      <c r="C19" s="194"/>
      <c r="D19" s="82"/>
      <c r="E19" s="77"/>
      <c r="F19" s="79"/>
      <c r="G19" s="561"/>
      <c r="Q19" s="567"/>
    </row>
    <row r="20" spans="2:18" ht="24" customHeight="1">
      <c r="B20" s="192"/>
      <c r="C20" s="197" t="b">
        <v>0</v>
      </c>
      <c r="D20" s="82"/>
      <c r="E20" s="707" t="s">
        <v>128</v>
      </c>
      <c r="F20" s="79"/>
      <c r="G20" s="561">
        <f>IF(C20=TRUE,1,0)</f>
        <v>0</v>
      </c>
      <c r="H20" s="84" t="s">
        <v>151</v>
      </c>
      <c r="Q20" s="568"/>
      <c r="R20" s="567"/>
    </row>
    <row r="21" spans="2:8" ht="24" customHeight="1">
      <c r="B21" s="192"/>
      <c r="C21" s="195" t="b">
        <v>1</v>
      </c>
      <c r="D21" s="82"/>
      <c r="E21" s="709"/>
      <c r="F21" s="79"/>
      <c r="G21" s="561">
        <f>IF(C21=TRUE,1,0)</f>
        <v>1</v>
      </c>
      <c r="H21" s="84" t="s">
        <v>152</v>
      </c>
    </row>
    <row r="22" spans="2:14" ht="24" customHeight="1" thickBot="1">
      <c r="B22" s="192"/>
      <c r="C22" s="196" t="b">
        <v>0</v>
      </c>
      <c r="D22" s="82"/>
      <c r="E22" s="710"/>
      <c r="F22" s="79"/>
      <c r="G22" s="561">
        <f>IF(C22=TRUE,1,0)</f>
        <v>0</v>
      </c>
      <c r="H22" s="84" t="s">
        <v>153</v>
      </c>
      <c r="L22" s="565" t="s">
        <v>172</v>
      </c>
      <c r="M22" s="565" t="s">
        <v>171</v>
      </c>
      <c r="N22" s="565" t="str">
        <f>M22&amp;L22</f>
        <v>y"x"</v>
      </c>
    </row>
    <row r="23" spans="2:7" ht="9.75" customHeight="1">
      <c r="B23" s="192"/>
      <c r="C23" s="194"/>
      <c r="D23" s="199"/>
      <c r="E23" s="77"/>
      <c r="F23" s="79"/>
      <c r="G23" s="561"/>
    </row>
    <row r="24" spans="2:7" ht="9.75" customHeight="1" thickBot="1">
      <c r="B24" s="192"/>
      <c r="C24" s="194"/>
      <c r="D24" s="198"/>
      <c r="E24" s="77"/>
      <c r="F24" s="79"/>
      <c r="G24" s="561"/>
    </row>
    <row r="25" spans="2:8" ht="30.75" customHeight="1">
      <c r="B25" s="192"/>
      <c r="C25" s="693" t="b">
        <v>1</v>
      </c>
      <c r="E25" s="707" t="s">
        <v>168</v>
      </c>
      <c r="F25" s="79"/>
      <c r="G25" s="573">
        <v>1</v>
      </c>
      <c r="H25" s="574" t="s">
        <v>154</v>
      </c>
    </row>
    <row r="26" spans="2:9" ht="30.75" customHeight="1" thickBot="1">
      <c r="B26" s="192"/>
      <c r="C26" s="694" t="b">
        <v>0</v>
      </c>
      <c r="E26" s="708"/>
      <c r="F26" s="79"/>
      <c r="G26" s="575">
        <v>0</v>
      </c>
      <c r="H26" s="576" t="s">
        <v>155</v>
      </c>
      <c r="I26" s="576"/>
    </row>
    <row r="27" spans="2:7" ht="9.75" customHeight="1" thickBot="1">
      <c r="B27" s="193"/>
      <c r="C27" s="83"/>
      <c r="D27" s="83"/>
      <c r="E27" s="80"/>
      <c r="F27" s="81"/>
      <c r="G27" s="561"/>
    </row>
    <row r="28" spans="7:15" ht="10.5" customHeight="1">
      <c r="G28" s="561"/>
      <c r="K28" s="567" t="s">
        <v>142</v>
      </c>
      <c r="M28" s="567" t="s">
        <v>144</v>
      </c>
      <c r="O28" s="567" t="s">
        <v>145</v>
      </c>
    </row>
    <row r="29" spans="7:15" ht="29.25" customHeight="1">
      <c r="G29" s="561">
        <f>IF(C25=TRUE,1,0)</f>
        <v>1</v>
      </c>
      <c r="H29" s="673" t="s">
        <v>162</v>
      </c>
      <c r="K29" s="565" t="str">
        <f>IF(G8=1,"XLC127","XLC127+")</f>
        <v>XLC127+</v>
      </c>
      <c r="M29" s="565">
        <f>IF(AND(G26=1,G8=1)," &amp; XLC-124",IF(AND(G26=1,G9=1)," &amp; XLC-124+",""))</f>
      </c>
      <c r="O29" s="565" t="str">
        <f>IF(G12=1," Triamped,"," Biamped,")</f>
        <v> Triamped,</v>
      </c>
    </row>
    <row r="30" spans="7:15" ht="29.25" customHeight="1">
      <c r="G30" s="561">
        <f>IF(C26=TRUE,1,0)</f>
        <v>0</v>
      </c>
      <c r="H30" s="673" t="s">
        <v>161</v>
      </c>
      <c r="J30" s="84">
        <f>G30*6</f>
        <v>0</v>
      </c>
      <c r="K30" s="565" t="str">
        <f>IF(G8=1,"127","127+")</f>
        <v>127+</v>
      </c>
      <c r="M30" s="565">
        <f>IF(G26=1,"/4","")</f>
      </c>
      <c r="O30" s="565" t="str">
        <f>IF(G12=1,"Tr","Bi")</f>
        <v>Tr</v>
      </c>
    </row>
    <row r="31" spans="12:18" ht="15" customHeight="1">
      <c r="L31" s="567" t="s">
        <v>146</v>
      </c>
      <c r="P31" s="567" t="s">
        <v>143</v>
      </c>
      <c r="R31" s="674" t="s">
        <v>163</v>
      </c>
    </row>
    <row r="32" spans="12:18" ht="12.75">
      <c r="L32" s="565" t="str">
        <f>IF(G16=1," Short Array (6 or less "&amp;K29&amp;" boxes)"," Tall Array (7 or more "&amp;K29&amp;" boxes)")</f>
        <v> Tall Array (7 or more XLC127+ boxes)</v>
      </c>
      <c r="P32" s="565" t="str">
        <f>IF(G21=1,"and XLC118 Sub with No Overlap ",IF(G22=1,"and XLC118 Sub with Overlap ",""))</f>
        <v>and XLC118 Sub with No Overlap </v>
      </c>
      <c r="R32" s="565" t="str">
        <f>IF(G29=1,"for 0-dBu Amp Sensitivity","for +6-dBu Amp Sensitivity")</f>
        <v>for 0-dBu Amp Sensitivity</v>
      </c>
    </row>
    <row r="33" spans="12:18" ht="12.75">
      <c r="L33" s="565" t="str">
        <f>IF(G16=1,"Sh","Tl")</f>
        <v>Tl</v>
      </c>
      <c r="P33" s="565" t="str">
        <f>IF(G21=1,"118N",IF(G22=1,"118O",""))</f>
        <v>118N</v>
      </c>
      <c r="R33" s="565" t="str">
        <f>IF(G29=1,"0dB","6dB")</f>
        <v>0dB</v>
      </c>
    </row>
    <row r="35" spans="11:12" ht="12.75">
      <c r="K35" s="579" t="s">
        <v>156</v>
      </c>
      <c r="L35" s="562" t="str">
        <f>K29&amp;M29&amp;O29&amp;L32</f>
        <v>XLC127+ Triamped, Tall Array (7 or more XLC127+ boxes)</v>
      </c>
    </row>
    <row r="36" ht="12.75">
      <c r="L36" s="562" t="str">
        <f>P32&amp;R32</f>
        <v>and XLC118 Sub with No Overlap for 0-dBu Amp Sensitivity</v>
      </c>
    </row>
    <row r="37" spans="11:12" ht="12.75">
      <c r="K37" s="579" t="s">
        <v>159</v>
      </c>
      <c r="L37" s="562" t="str">
        <f>K30&amp;M30&amp;O30&amp;L33&amp;P33&amp;R33</f>
        <v>127+TrTl118N0dB</v>
      </c>
    </row>
  </sheetData>
  <sheetProtection sheet="1" objects="1" scenarios="1"/>
  <mergeCells count="7">
    <mergeCell ref="E8:E9"/>
    <mergeCell ref="D5:E6"/>
    <mergeCell ref="I10:J11"/>
    <mergeCell ref="E25:E26"/>
    <mergeCell ref="E20:E22"/>
    <mergeCell ref="E16:E17"/>
    <mergeCell ref="E12:E13"/>
  </mergeCells>
  <printOptions horizontalCentered="1"/>
  <pageMargins left="0.5" right="0.5" top="0.75" bottom="0.5" header="0" footer="0"/>
  <pageSetup fitToHeight="1" fitToWidth="1" horizontalDpi="300" verticalDpi="300" orientation="landscape" scale="94"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54"/>
  <sheetViews>
    <sheetView showGridLines="0" showRowColHeaders="0" workbookViewId="0" topLeftCell="A1">
      <selection activeCell="A1" sqref="A1"/>
    </sheetView>
  </sheetViews>
  <sheetFormatPr defaultColWidth="9.140625" defaultRowHeight="12.75"/>
  <cols>
    <col min="1" max="1" width="6.7109375" style="2" customWidth="1"/>
    <col min="2" max="2" width="21.00390625" style="1" customWidth="1"/>
    <col min="3" max="11" width="6.7109375" style="3" customWidth="1"/>
  </cols>
  <sheetData>
    <row r="1" spans="1:11" ht="15.75">
      <c r="A1" s="209" t="str">
        <f>'Data Base'!$A$2</f>
        <v>EV XLC Loudspeakers</v>
      </c>
      <c r="B1" s="210"/>
      <c r="C1" s="211"/>
      <c r="D1" s="212"/>
      <c r="E1" s="213"/>
      <c r="F1" s="213"/>
      <c r="G1" s="214"/>
      <c r="H1" s="215"/>
      <c r="I1" s="212"/>
      <c r="J1" s="214"/>
      <c r="K1" s="216" t="str">
        <f>'Data Base'!$L$2</f>
        <v>Rev. 1.30 - 06/09/03</v>
      </c>
    </row>
    <row r="2" spans="1:11" ht="15.75">
      <c r="A2" s="209" t="str">
        <f>'Data Base'!$A$3</f>
        <v>Dx38 Digital Parameters</v>
      </c>
      <c r="B2" s="210"/>
      <c r="C2" s="217"/>
      <c r="D2" s="215"/>
      <c r="E2" s="218"/>
      <c r="F2" s="218" t="str">
        <f>'Data Base'!$L$3</f>
        <v>Dx38 OS Rev.: 2.03</v>
      </c>
      <c r="G2" s="218"/>
      <c r="H2" s="215"/>
      <c r="I2" s="218"/>
      <c r="J2" s="218"/>
      <c r="K2" s="218"/>
    </row>
    <row r="3" spans="1:11" ht="12.75">
      <c r="A3" s="5"/>
      <c r="B3" s="15" t="s">
        <v>14</v>
      </c>
      <c r="C3" s="711" t="str">
        <f>Configurator!L35</f>
        <v>XLC127+ Triamped, Tall Array (7 or more XLC127+ boxes)</v>
      </c>
      <c r="D3" s="712"/>
      <c r="E3" s="712"/>
      <c r="F3" s="712"/>
      <c r="G3" s="712"/>
      <c r="H3" s="712"/>
      <c r="I3" s="712"/>
      <c r="J3" s="712"/>
      <c r="K3" s="713"/>
    </row>
    <row r="4" spans="1:11" ht="12.75">
      <c r="A4" s="587"/>
      <c r="B4" s="588"/>
      <c r="C4" s="719" t="str">
        <f>Configurator!L36</f>
        <v>and XLC118 Sub with No Overlap for 0-dBu Amp Sensitivity</v>
      </c>
      <c r="D4" s="720"/>
      <c r="E4" s="720"/>
      <c r="F4" s="720"/>
      <c r="G4" s="720"/>
      <c r="H4" s="720"/>
      <c r="I4" s="720"/>
      <c r="J4" s="720"/>
      <c r="K4" s="721"/>
    </row>
    <row r="5" spans="1:11" ht="12.75">
      <c r="A5" s="18"/>
      <c r="B5" s="589" t="s">
        <v>160</v>
      </c>
      <c r="C5" s="590" t="str">
        <f>Configurator!L37</f>
        <v>127+TrTl118N0dB</v>
      </c>
      <c r="D5" s="556"/>
      <c r="E5" s="556"/>
      <c r="F5" s="556"/>
      <c r="G5" s="556"/>
      <c r="H5" s="556"/>
      <c r="I5" s="556"/>
      <c r="J5" s="556"/>
      <c r="K5" s="557"/>
    </row>
    <row r="6" spans="1:11" ht="84" customHeight="1">
      <c r="A6" s="6"/>
      <c r="B6" s="185" t="s">
        <v>13</v>
      </c>
      <c r="C6" s="716" t="str">
        <f>IF(Configurator!$G$12=1,IF(Configurator!$G$16=1,'Data Base'!C6,'Data Base'!R6),IF(Configurator!$G$16=1,'Data Base'!AG6,'Data Base'!AV6))</f>
        <v>&gt; Output parameters are set for arrays that are 8 or more deep. Make sure all full-range
   loudspeakers are set for Triamp operation. 
&gt; DO NOT adjust output level, EQ, crossover filters or delay because this will degrade the line-array
   performance. Make all EQ adjustments using input EQ.
&gt; Compressor/Limiter thresholds set to protect loudspeakers with amplifiers having 0-dBu-for-
   Rated-Power input sensitivity. Adjust thresholds for amplifiers having different sensitivities.
   (e.g., for a +6-dBu input sensitivity, add 6 dB.)
&gt; The user must choose output assignments for each band. Some configurations may require two 
   controllers for enough outputs.</v>
      </c>
      <c r="D6" s="717"/>
      <c r="E6" s="717"/>
      <c r="F6" s="717"/>
      <c r="G6" s="717"/>
      <c r="H6" s="717"/>
      <c r="I6" s="717"/>
      <c r="J6" s="717"/>
      <c r="K6" s="718"/>
    </row>
    <row r="7" spans="1:11" s="580" customFormat="1" ht="10.5" customHeight="1">
      <c r="A7" s="16"/>
      <c r="B7" s="17" t="s">
        <v>15</v>
      </c>
      <c r="C7" s="722" t="str">
        <f>IF(Configurator!$G$12=1,IF(Configurator!$G$16=1,'Data Base'!C7,'Data Base'!R7),IF(Configurator!$G$16=1,'Data Base'!AG7,'Data Base'!AV7))</f>
        <v>DEC/GAW: 04/18/02 - DEC: 08/21/02</v>
      </c>
      <c r="D7" s="723"/>
      <c r="E7" s="723"/>
      <c r="F7" s="723"/>
      <c r="G7" s="723"/>
      <c r="H7" s="723"/>
      <c r="I7" s="723"/>
      <c r="J7" s="723"/>
      <c r="K7" s="724"/>
    </row>
    <row r="8" spans="1:11" ht="12.75">
      <c r="A8" s="714" t="s">
        <v>94</v>
      </c>
      <c r="B8" s="581"/>
      <c r="C8" s="582" t="str">
        <f>IF(C9="Sub",118,IF(Configurator!$G$8=1,"127","127+"))</f>
        <v>127+</v>
      </c>
      <c r="D8" s="583"/>
      <c r="E8" s="584">
        <f>IF(E9="Sub",118,IF(Configurator!$G$8=1,"127","127+"))</f>
        <v>118</v>
      </c>
      <c r="F8" s="585" t="str">
        <f>IF(F9="Sub",118,IF(Configurator!$G$8=1,"127","127+"))</f>
        <v>127+</v>
      </c>
      <c r="G8" s="585" t="str">
        <f>IF(Configurator!O14=60,"",IF(G9="Sub",118,IF(Configurator!$G$8=1,"127","127+")))</f>
        <v>127+</v>
      </c>
      <c r="H8" s="585" t="str">
        <f>IF(Configurator!P14=60,"",IF(H9="Sub",118,IF(Configurator!$G$8=1,"127","127+")))</f>
        <v>127+</v>
      </c>
      <c r="I8" s="585"/>
      <c r="J8" s="585"/>
      <c r="K8" s="586"/>
    </row>
    <row r="9" spans="1:11" ht="12.75">
      <c r="A9" s="714"/>
      <c r="B9" s="13" t="s">
        <v>11</v>
      </c>
      <c r="C9" s="219" t="str">
        <f>IF(HLOOKUP(Configurator!K$10,'Data Base'!$C$1:$BJ$55,'Data Base'!$AU10)="","",HLOOKUP(Configurator!K$10,'Data Base'!$C$1:$BJ$55,'Data Base'!$AU10))</f>
        <v>FR</v>
      </c>
      <c r="D9" s="286">
        <f>IF(HLOOKUP(Configurator!L$10,'Data Base'!$C$1:$BJ$55,'Data Base'!$AU10)="","",HLOOKUP(Configurator!L$10,'Data Base'!$C$1:$BJ$55,'Data Base'!$AU10))</f>
      </c>
      <c r="E9" s="220" t="str">
        <f>IF(HLOOKUP(Configurator!M$14,'Data Base'!$C$1:$BJ$55,'Data Base'!$AU10)="","",HLOOKUP(Configurator!M$14,'Data Base'!$C$1:$BJ$55,'Data Base'!$AU10))</f>
        <v>SUB</v>
      </c>
      <c r="F9" s="221" t="str">
        <f>IF(HLOOKUP(Configurator!N$14,'Data Base'!$C$1:$BJ$55,'Data Base'!$AU10)="","",HLOOKUP(Configurator!N$14,'Data Base'!$C$1:$BJ$55,'Data Base'!$AU10))</f>
        <v>LF</v>
      </c>
      <c r="G9" s="221" t="str">
        <f>IF(HLOOKUP(Configurator!O$14,'Data Base'!$C$1:$BJ$55,'Data Base'!$AU10)="","",HLOOKUP(Configurator!O$14,'Data Base'!$C$1:$BJ$55,'Data Base'!$AU10))</f>
        <v>MB</v>
      </c>
      <c r="H9" s="221" t="str">
        <f>IF(HLOOKUP(Configurator!P$14,'Data Base'!$C$1:$BJ$55,'Data Base'!$AU10)="","",HLOOKUP(Configurator!P$14,'Data Base'!$C$1:$BJ$55,'Data Base'!$AU10))</f>
        <v>HF</v>
      </c>
      <c r="I9" s="221">
        <f>IF(HLOOKUP(Configurator!Q$14,'Data Base'!$C$1:$BJ$55,'Data Base'!$AU10)="","",HLOOKUP(Configurator!Q$14,'Data Base'!$C$1:$BJ$55,'Data Base'!$AU10))</f>
      </c>
      <c r="J9" s="221">
        <f>IF(HLOOKUP(Configurator!R$14,'Data Base'!$C$1:$BJ$55,'Data Base'!$AU10)="","",HLOOKUP(Configurator!R$14,'Data Base'!$C$1:$BJ$55,'Data Base'!$AU10))</f>
      </c>
      <c r="K9" s="222">
        <f>IF(HLOOKUP(Configurator!S$14,'Data Base'!$C$1:$BJ$55,'Data Base'!$AU10)="","",HLOOKUP(Configurator!S$14,'Data Base'!$C$1:$BJ$55,'Data Base'!$AU10))</f>
      </c>
    </row>
    <row r="10" spans="1:11" ht="12.75">
      <c r="A10" s="714"/>
      <c r="B10" s="258" t="s">
        <v>12</v>
      </c>
      <c r="C10" s="259">
        <f>IF(HLOOKUP(Configurator!K$10,'Data Base'!$C$1:$BJ$55,'Data Base'!$AU11)="","",HLOOKUP(Configurator!K$10,'Data Base'!$C$1:$BJ$55,'Data Base'!$AU11))</f>
      </c>
      <c r="D10" s="287" t="str">
        <f>IF(HLOOKUP(Configurator!L$10,'Data Base'!$C$1:$BJ$55,'Data Base'!$AU11)="","",HLOOKUP(Configurator!L$10,'Data Base'!$C$1:$BJ$55,'Data Base'!$AU11))</f>
        <v>In2</v>
      </c>
      <c r="E10" s="260" t="str">
        <f>IF(HLOOKUP(Configurator!M$14,'Data Base'!$C$1:$BJ$55,'Data Base'!$AU11)="","",HLOOKUP(Configurator!M$14,'Data Base'!$C$1:$BJ$55,'Data Base'!$AU11))</f>
        <v>--</v>
      </c>
      <c r="F10" s="261" t="str">
        <f>IF(HLOOKUP(Configurator!N$14,'Data Base'!$C$1:$BJ$55,'Data Base'!$AU11)="","",HLOOKUP(Configurator!N$14,'Data Base'!$C$1:$BJ$55,'Data Base'!$AU11))</f>
        <v>--</v>
      </c>
      <c r="G10" s="261" t="str">
        <f>IF(HLOOKUP(Configurator!O$14,'Data Base'!$C$1:$BJ$55,'Data Base'!$AU11)="","",HLOOKUP(Configurator!O$14,'Data Base'!$C$1:$BJ$55,'Data Base'!$AU11))</f>
        <v>--</v>
      </c>
      <c r="H10" s="261" t="str">
        <f>IF(HLOOKUP(Configurator!P$14,'Data Base'!$C$1:$BJ$55,'Data Base'!$AU11)="","",HLOOKUP(Configurator!P$14,'Data Base'!$C$1:$BJ$55,'Data Base'!$AU11))</f>
        <v>--</v>
      </c>
      <c r="I10" s="261">
        <f>IF(HLOOKUP(Configurator!Q$14,'Data Base'!$C$1:$BJ$55,'Data Base'!$AU11)="","",HLOOKUP(Configurator!Q$14,'Data Base'!$C$1:$BJ$55,'Data Base'!$AU11))</f>
      </c>
      <c r="J10" s="261">
        <f>IF(HLOOKUP(Configurator!R$14,'Data Base'!$C$1:$BJ$55,'Data Base'!$AU11)="","",HLOOKUP(Configurator!R$14,'Data Base'!$C$1:$BJ$55,'Data Base'!$AU11))</f>
      </c>
      <c r="K10" s="262">
        <f>IF(HLOOKUP(Configurator!S$14,'Data Base'!$C$1:$BJ$55,'Data Base'!$AU11)="","",HLOOKUP(Configurator!S$14,'Data Base'!$C$1:$BJ$55,'Data Base'!$AU11))</f>
      </c>
    </row>
    <row r="11" spans="1:11" ht="12.75">
      <c r="A11" s="714"/>
      <c r="B11" s="14" t="s">
        <v>24</v>
      </c>
      <c r="C11" s="492">
        <f>IF(HLOOKUP(Configurator!K$10,'Data Base'!$C$1:$BJ$55,'Data Base'!$AU12)="","",HLOOKUP(Configurator!K$10,'Data Base'!$C$1:$BJ$55,'Data Base'!$AU12))</f>
      </c>
      <c r="D11" s="493">
        <f>IF(HLOOKUP(Configurator!L$10,'Data Base'!$C$1:$BJ$55,'Data Base'!$AU12)="","",HLOOKUP(Configurator!L$10,'Data Base'!$C$1:$BJ$55,'Data Base'!$AU12))</f>
      </c>
      <c r="E11" s="494" t="str">
        <f>IF(HLOOKUP(Configurator!M$14,'Data Base'!$C$1:$BJ$55,'Data Base'!$AU12)="","",HLOOKUP(Configurator!M$14,'Data Base'!$C$1:$BJ$55,'Data Base'!$AU12))</f>
        <v>In1</v>
      </c>
      <c r="F11" s="495" t="str">
        <f>IF(HLOOKUP(Configurator!N$14,'Data Base'!$C$1:$BJ$55,'Data Base'!$AU12)="","",HLOOKUP(Configurator!N$14,'Data Base'!$C$1:$BJ$55,'Data Base'!$AU12))</f>
        <v>In1</v>
      </c>
      <c r="G11" s="495" t="str">
        <f>IF(HLOOKUP(Configurator!O$14,'Data Base'!$C$1:$BJ$55,'Data Base'!$AU12)="","",HLOOKUP(Configurator!O$14,'Data Base'!$C$1:$BJ$55,'Data Base'!$AU12))</f>
        <v>In1</v>
      </c>
      <c r="H11" s="495" t="str">
        <f>IF(HLOOKUP(Configurator!P$14,'Data Base'!$C$1:$BJ$55,'Data Base'!$AU12)="","",HLOOKUP(Configurator!P$14,'Data Base'!$C$1:$BJ$55,'Data Base'!$AU12))</f>
        <v>In1</v>
      </c>
      <c r="I11" s="495">
        <f>IF(HLOOKUP(Configurator!Q$14,'Data Base'!$C$1:$BJ$55,'Data Base'!$AU12)="","",HLOOKUP(Configurator!Q$14,'Data Base'!$C$1:$BJ$55,'Data Base'!$AU12))</f>
      </c>
      <c r="J11" s="495">
        <f>IF(HLOOKUP(Configurator!R$14,'Data Base'!$C$1:$BJ$55,'Data Base'!$AU12)="","",HLOOKUP(Configurator!R$14,'Data Base'!$C$1:$BJ$55,'Data Base'!$AU12))</f>
      </c>
      <c r="K11" s="496">
        <f>IF(HLOOKUP(Configurator!S$14,'Data Base'!$C$1:$BJ$55,'Data Base'!$AU12)="","",HLOOKUP(Configurator!S$14,'Data Base'!$C$1:$BJ$55,'Data Base'!$AU12))</f>
      </c>
    </row>
    <row r="12" spans="1:11" ht="12.75">
      <c r="A12" s="715"/>
      <c r="B12" s="13" t="s">
        <v>43</v>
      </c>
      <c r="C12" s="238">
        <f>IF(HLOOKUP(Configurator!K$10,'Data Base'!$C$1:$BJ$55,'Data Base'!$AU13)="","",HLOOKUP(Configurator!K$10,'Data Base'!$C$1:$BJ$55,'Data Base'!$AU13))</f>
      </c>
      <c r="D12" s="278">
        <f>IF(HLOOKUP(Configurator!L$10,'Data Base'!$C$1:$BJ$55,'Data Base'!$AU13)="","",HLOOKUP(Configurator!L$10,'Data Base'!$C$1:$BJ$55,'Data Base'!$AU13))</f>
      </c>
      <c r="E12" s="223" t="str">
        <f>IF(HLOOKUP(Configurator!M$14,'Data Base'!$C$1:$BJ$55,'Data Base'!$AU13)="","",HLOOKUP(Configurator!M$14,'Data Base'!$C$1:$BJ$55,'Data Base'!$AU13))</f>
        <v>Sub</v>
      </c>
      <c r="F12" s="224" t="str">
        <f>IF(HLOOKUP(Configurator!N$14,'Data Base'!$C$1:$BJ$55,'Data Base'!$AU13)="","",HLOOKUP(Configurator!N$14,'Data Base'!$C$1:$BJ$55,'Data Base'!$AU13))</f>
        <v>Lo</v>
      </c>
      <c r="G12" s="224" t="str">
        <f>IF(HLOOKUP(Configurator!O$14,'Data Base'!$C$1:$BJ$55,'Data Base'!$AU13)="","",HLOOKUP(Configurator!O$14,'Data Base'!$C$1:$BJ$55,'Data Base'!$AU13))</f>
        <v>Mid</v>
      </c>
      <c r="H12" s="224" t="str">
        <f>IF(HLOOKUP(Configurator!P$14,'Data Base'!$C$1:$BJ$55,'Data Base'!$AU13)="","",HLOOKUP(Configurator!P$14,'Data Base'!$C$1:$BJ$55,'Data Base'!$AU13))</f>
        <v>Hi</v>
      </c>
      <c r="I12" s="224">
        <f>IF(HLOOKUP(Configurator!Q$14,'Data Base'!$C$1:$BJ$55,'Data Base'!$AU13)="","",HLOOKUP(Configurator!Q$14,'Data Base'!$C$1:$BJ$55,'Data Base'!$AU13))</f>
      </c>
      <c r="J12" s="224">
        <f>IF(HLOOKUP(Configurator!R$14,'Data Base'!$C$1:$BJ$55,'Data Base'!$AU13)="","",HLOOKUP(Configurator!R$14,'Data Base'!$C$1:$BJ$55,'Data Base'!$AU13))</f>
      </c>
      <c r="K12" s="225">
        <f>IF(HLOOKUP(Configurator!S$14,'Data Base'!$C$1:$BJ$55,'Data Base'!$AU13)="","",HLOOKUP(Configurator!S$14,'Data Base'!$C$1:$BJ$55,'Data Base'!$AU13))</f>
      </c>
    </row>
    <row r="13" spans="1:11" ht="12.75">
      <c r="A13" s="735" t="s">
        <v>21</v>
      </c>
      <c r="B13" s="258" t="s">
        <v>6</v>
      </c>
      <c r="C13" s="259" t="str">
        <f>IF(HLOOKUP(Configurator!K$10,'Data Base'!$C$1:$BJ$55,'Data Base'!$AU14)="","",HLOOKUP(Configurator!K$10,'Data Base'!$C$1:$BJ$55,'Data Base'!$AU14))</f>
        <v>PEQ</v>
      </c>
      <c r="D13" s="287">
        <f>IF(HLOOKUP(Configurator!L$10,'Data Base'!$C$1:$BJ$55,'Data Base'!$AU14)="","",HLOOKUP(Configurator!L$10,'Data Base'!$C$1:$BJ$55,'Data Base'!$AU14))</f>
      </c>
      <c r="E13" s="260" t="str">
        <f>IF(HLOOKUP(Configurator!M$14,'Data Base'!$C$1:$BJ$55,'Data Base'!$AU14)="","",HLOOKUP(Configurator!M$14,'Data Base'!$C$1:$BJ$55,'Data Base'!$AU14))</f>
        <v>PEQ</v>
      </c>
      <c r="F13" s="261" t="str">
        <f>IF(HLOOKUP(Configurator!N$14,'Data Base'!$C$1:$BJ$55,'Data Base'!$AU14)="","",HLOOKUP(Configurator!N$14,'Data Base'!$C$1:$BJ$55,'Data Base'!$AU14))</f>
        <v>PEQ</v>
      </c>
      <c r="G13" s="261" t="str">
        <f>IF(HLOOKUP(Configurator!O$14,'Data Base'!$C$1:$BJ$55,'Data Base'!$AU14)="","",HLOOKUP(Configurator!O$14,'Data Base'!$C$1:$BJ$55,'Data Base'!$AU14))</f>
        <v>PEQ</v>
      </c>
      <c r="H13" s="261" t="str">
        <f>IF(HLOOKUP(Configurator!P$14,'Data Base'!$C$1:$BJ$55,'Data Base'!$AU14)="","",HLOOKUP(Configurator!P$14,'Data Base'!$C$1:$BJ$55,'Data Base'!$AU14))</f>
        <v>PEQ</v>
      </c>
      <c r="I13" s="261">
        <f>IF(HLOOKUP(Configurator!Q$14,'Data Base'!$C$1:$BJ$55,'Data Base'!$AU14)="","",HLOOKUP(Configurator!Q$14,'Data Base'!$C$1:$BJ$55,'Data Base'!$AU14))</f>
      </c>
      <c r="J13" s="261">
        <f>IF(HLOOKUP(Configurator!R$14,'Data Base'!$C$1:$BJ$55,'Data Base'!$AU14)="","",HLOOKUP(Configurator!R$14,'Data Base'!$C$1:$BJ$55,'Data Base'!$AU14))</f>
      </c>
      <c r="K13" s="262">
        <f>IF(HLOOKUP(Configurator!S$14,'Data Base'!$C$1:$BJ$55,'Data Base'!$AU14)="","",HLOOKUP(Configurator!S$14,'Data Base'!$C$1:$BJ$55,'Data Base'!$AU14))</f>
      </c>
    </row>
    <row r="14" spans="1:11" ht="12.75">
      <c r="A14" s="731"/>
      <c r="B14" s="14" t="s">
        <v>51</v>
      </c>
      <c r="C14" s="263">
        <f>IF(HLOOKUP(Configurator!K$10,'Data Base'!$C$1:$BJ$55,'Data Base'!$AU15)="","",HLOOKUP(Configurator!K$10,'Data Base'!$C$1:$BJ$55,'Data Base'!$AU15))</f>
        <v>2700</v>
      </c>
      <c r="D14" s="288">
        <f>IF(HLOOKUP(Configurator!L$10,'Data Base'!$C$1:$BJ$55,'Data Base'!$AU15)="","",HLOOKUP(Configurator!L$10,'Data Base'!$C$1:$BJ$55,'Data Base'!$AU15))</f>
      </c>
      <c r="E14" s="264">
        <f>IF(HLOOKUP(Configurator!M$14,'Data Base'!$C$1:$BJ$55,'Data Base'!$AU15)="","",HLOOKUP(Configurator!M$14,'Data Base'!$C$1:$BJ$55,'Data Base'!$AU15))</f>
        <v>37</v>
      </c>
      <c r="F14" s="265">
        <f>IF(HLOOKUP(Configurator!N$14,'Data Base'!$C$1:$BJ$55,'Data Base'!$AU15)="","",HLOOKUP(Configurator!N$14,'Data Base'!$C$1:$BJ$55,'Data Base'!$AU15))</f>
        <v>136</v>
      </c>
      <c r="G14" s="265">
        <f>IF(HLOOKUP(Configurator!O$14,'Data Base'!$C$1:$BJ$55,'Data Base'!$AU15)="","",HLOOKUP(Configurator!O$14,'Data Base'!$C$1:$BJ$55,'Data Base'!$AU15))</f>
        <v>250</v>
      </c>
      <c r="H14" s="265">
        <f>IF(HLOOKUP(Configurator!P$14,'Data Base'!$C$1:$BJ$55,'Data Base'!$AU15)="","",HLOOKUP(Configurator!P$14,'Data Base'!$C$1:$BJ$55,'Data Base'!$AU15))</f>
        <v>900</v>
      </c>
      <c r="I14" s="265">
        <f>IF(HLOOKUP(Configurator!Q$14,'Data Base'!$C$1:$BJ$55,'Data Base'!$AU15)="","",HLOOKUP(Configurator!Q$14,'Data Base'!$C$1:$BJ$55,'Data Base'!$AU15))</f>
      </c>
      <c r="J14" s="265">
        <f>IF(HLOOKUP(Configurator!R$14,'Data Base'!$C$1:$BJ$55,'Data Base'!$AU15)="","",HLOOKUP(Configurator!R$14,'Data Base'!$C$1:$BJ$55,'Data Base'!$AU15))</f>
      </c>
      <c r="K14" s="266">
        <f>IF(HLOOKUP(Configurator!S$14,'Data Base'!$C$1:$BJ$55,'Data Base'!$AU15)="","",HLOOKUP(Configurator!S$14,'Data Base'!$C$1:$BJ$55,'Data Base'!$AU15))</f>
      </c>
    </row>
    <row r="15" spans="1:11" ht="12.75">
      <c r="A15" s="731"/>
      <c r="B15" s="14" t="s">
        <v>52</v>
      </c>
      <c r="C15" s="267">
        <f>IF(HLOOKUP(Configurator!K$10,'Data Base'!$C$1:$BJ$55,'Data Base'!$AU16)="","",HLOOKUP(Configurator!K$10,'Data Base'!$C$1:$BJ$55,'Data Base'!$AU16))</f>
        <v>5</v>
      </c>
      <c r="D15" s="289">
        <f>IF(HLOOKUP(Configurator!L$10,'Data Base'!$C$1:$BJ$55,'Data Base'!$AU16)="","",HLOOKUP(Configurator!L$10,'Data Base'!$C$1:$BJ$55,'Data Base'!$AU16))</f>
      </c>
      <c r="E15" s="268">
        <f>IF(HLOOKUP(Configurator!M$14,'Data Base'!$C$1:$BJ$55,'Data Base'!$AU16)="","",HLOOKUP(Configurator!M$14,'Data Base'!$C$1:$BJ$55,'Data Base'!$AU16))</f>
        <v>2.8</v>
      </c>
      <c r="F15" s="269">
        <f>IF(HLOOKUP(Configurator!N$14,'Data Base'!$C$1:$BJ$55,'Data Base'!$AU16)="","",HLOOKUP(Configurator!N$14,'Data Base'!$C$1:$BJ$55,'Data Base'!$AU16))</f>
        <v>1.8</v>
      </c>
      <c r="G15" s="269">
        <f>IF(HLOOKUP(Configurator!O$14,'Data Base'!$C$1:$BJ$55,'Data Base'!$AU16)="","",HLOOKUP(Configurator!O$14,'Data Base'!$C$1:$BJ$55,'Data Base'!$AU16))</f>
        <v>1.4</v>
      </c>
      <c r="H15" s="269">
        <f>IF(HLOOKUP(Configurator!P$14,'Data Base'!$C$1:$BJ$55,'Data Base'!$AU16)="","",HLOOKUP(Configurator!P$14,'Data Base'!$C$1:$BJ$55,'Data Base'!$AU16))</f>
        <v>0.9</v>
      </c>
      <c r="I15" s="269">
        <f>IF(HLOOKUP(Configurator!Q$14,'Data Base'!$C$1:$BJ$55,'Data Base'!$AU16)="","",HLOOKUP(Configurator!Q$14,'Data Base'!$C$1:$BJ$55,'Data Base'!$AU16))</f>
      </c>
      <c r="J15" s="269">
        <f>IF(HLOOKUP(Configurator!R$14,'Data Base'!$C$1:$BJ$55,'Data Base'!$AU16)="","",HLOOKUP(Configurator!R$14,'Data Base'!$C$1:$BJ$55,'Data Base'!$AU16))</f>
      </c>
      <c r="K15" s="270">
        <f>IF(HLOOKUP(Configurator!S$14,'Data Base'!$C$1:$BJ$55,'Data Base'!$AU16)="","",HLOOKUP(Configurator!S$14,'Data Base'!$C$1:$BJ$55,'Data Base'!$AU16))</f>
      </c>
    </row>
    <row r="16" spans="1:11" ht="12.75">
      <c r="A16" s="731"/>
      <c r="B16" s="13" t="s">
        <v>53</v>
      </c>
      <c r="C16" s="234">
        <f>IF(HLOOKUP(Configurator!K$10,'Data Base'!$C$1:$BJ$55,'Data Base'!$AU17)="","",HLOOKUP(Configurator!K$10,'Data Base'!$C$1:$BJ$55,'Data Base'!$AU17))</f>
        <v>-1</v>
      </c>
      <c r="D16" s="290">
        <f>IF(HLOOKUP(Configurator!L$10,'Data Base'!$C$1:$BJ$55,'Data Base'!$AU17)="","",HLOOKUP(Configurator!L$10,'Data Base'!$C$1:$BJ$55,'Data Base'!$AU17))</f>
      </c>
      <c r="E16" s="235">
        <f>IF(HLOOKUP(Configurator!M$14,'Data Base'!$C$1:$BJ$55,'Data Base'!$AU17)="","",HLOOKUP(Configurator!M$14,'Data Base'!$C$1:$BJ$55,'Data Base'!$AU17))</f>
        <v>4</v>
      </c>
      <c r="F16" s="236">
        <f>IF(HLOOKUP(Configurator!N$14,'Data Base'!$C$1:$BJ$55,'Data Base'!$AU17)="","",HLOOKUP(Configurator!N$14,'Data Base'!$C$1:$BJ$55,'Data Base'!$AU17))</f>
        <v>-1</v>
      </c>
      <c r="G16" s="236">
        <f>IF(HLOOKUP(Configurator!O$14,'Data Base'!$C$1:$BJ$55,'Data Base'!$AU17)="","",HLOOKUP(Configurator!O$14,'Data Base'!$C$1:$BJ$55,'Data Base'!$AU17))</f>
        <v>-1</v>
      </c>
      <c r="H16" s="236">
        <f>IF(HLOOKUP(Configurator!P$14,'Data Base'!$C$1:$BJ$55,'Data Base'!$AU17)="","",HLOOKUP(Configurator!P$14,'Data Base'!$C$1:$BJ$55,'Data Base'!$AU17))</f>
        <v>-11</v>
      </c>
      <c r="I16" s="236">
        <f>IF(HLOOKUP(Configurator!Q$14,'Data Base'!$C$1:$BJ$55,'Data Base'!$AU17)="","",HLOOKUP(Configurator!Q$14,'Data Base'!$C$1:$BJ$55,'Data Base'!$AU17))</f>
      </c>
      <c r="J16" s="236">
        <f>IF(HLOOKUP(Configurator!R$14,'Data Base'!$C$1:$BJ$55,'Data Base'!$AU17)="","",HLOOKUP(Configurator!R$14,'Data Base'!$C$1:$BJ$55,'Data Base'!$AU17))</f>
      </c>
      <c r="K16" s="237">
        <f>IF(HLOOKUP(Configurator!S$14,'Data Base'!$C$1:$BJ$55,'Data Base'!$AU17)="","",HLOOKUP(Configurator!S$14,'Data Base'!$C$1:$BJ$55,'Data Base'!$AU17))</f>
      </c>
    </row>
    <row r="17" spans="1:11" ht="12.75">
      <c r="A17" s="731"/>
      <c r="B17" s="258" t="s">
        <v>7</v>
      </c>
      <c r="C17" s="259">
        <f>IF(HLOOKUP(Configurator!K$10,'Data Base'!$C$1:$BJ$55,'Data Base'!$AU18)="","",HLOOKUP(Configurator!K$10,'Data Base'!$C$1:$BJ$55,'Data Base'!$AU18))</f>
      </c>
      <c r="D17" s="287">
        <f>IF(HLOOKUP(Configurator!L$10,'Data Base'!$C$1:$BJ$55,'Data Base'!$AU18)="","",HLOOKUP(Configurator!L$10,'Data Base'!$C$1:$BJ$55,'Data Base'!$AU18))</f>
      </c>
      <c r="E17" s="260" t="str">
        <f>IF(HLOOKUP(Configurator!M$14,'Data Base'!$C$1:$BJ$55,'Data Base'!$AU18)="","",HLOOKUP(Configurator!M$14,'Data Base'!$C$1:$BJ$55,'Data Base'!$AU18))</f>
        <v>PEQ</v>
      </c>
      <c r="F17" s="261" t="str">
        <f>IF(HLOOKUP(Configurator!N$14,'Data Base'!$C$1:$BJ$55,'Data Base'!$AU18)="","",HLOOKUP(Configurator!N$14,'Data Base'!$C$1:$BJ$55,'Data Base'!$AU18))</f>
        <v>PEQ</v>
      </c>
      <c r="G17" s="261" t="str">
        <f>IF(HLOOKUP(Configurator!O$14,'Data Base'!$C$1:$BJ$55,'Data Base'!$AU18)="","",HLOOKUP(Configurator!O$14,'Data Base'!$C$1:$BJ$55,'Data Base'!$AU18))</f>
        <v>PEQ</v>
      </c>
      <c r="H17" s="261" t="str">
        <f>IF(HLOOKUP(Configurator!P$14,'Data Base'!$C$1:$BJ$55,'Data Base'!$AU18)="","",HLOOKUP(Configurator!P$14,'Data Base'!$C$1:$BJ$55,'Data Base'!$AU18))</f>
        <v>PEQ</v>
      </c>
      <c r="I17" s="261">
        <f>IF(HLOOKUP(Configurator!Q$14,'Data Base'!$C$1:$BJ$55,'Data Base'!$AU18)="","",HLOOKUP(Configurator!Q$14,'Data Base'!$C$1:$BJ$55,'Data Base'!$AU18))</f>
      </c>
      <c r="J17" s="261">
        <f>IF(HLOOKUP(Configurator!R$14,'Data Base'!$C$1:$BJ$55,'Data Base'!$AU18)="","",HLOOKUP(Configurator!R$14,'Data Base'!$C$1:$BJ$55,'Data Base'!$AU18))</f>
      </c>
      <c r="K17" s="262">
        <f>IF(HLOOKUP(Configurator!S$14,'Data Base'!$C$1:$BJ$55,'Data Base'!$AU18)="","",HLOOKUP(Configurator!S$14,'Data Base'!$C$1:$BJ$55,'Data Base'!$AU18))</f>
      </c>
    </row>
    <row r="18" spans="1:11" ht="12.75">
      <c r="A18" s="731"/>
      <c r="B18" s="14" t="s">
        <v>54</v>
      </c>
      <c r="C18" s="263">
        <f>IF(HLOOKUP(Configurator!K$10,'Data Base'!$C$1:$BJ$55,'Data Base'!$AU19)="","",HLOOKUP(Configurator!K$10,'Data Base'!$C$1:$BJ$55,'Data Base'!$AU19))</f>
      </c>
      <c r="D18" s="288">
        <f>IF(HLOOKUP(Configurator!L$10,'Data Base'!$C$1:$BJ$55,'Data Base'!$AU19)="","",HLOOKUP(Configurator!L$10,'Data Base'!$C$1:$BJ$55,'Data Base'!$AU19))</f>
      </c>
      <c r="E18" s="264">
        <f>IF(HLOOKUP(Configurator!M$14,'Data Base'!$C$1:$BJ$55,'Data Base'!$AU19)="","",HLOOKUP(Configurator!M$14,'Data Base'!$C$1:$BJ$55,'Data Base'!$AU19))</f>
        <v>200</v>
      </c>
      <c r="F18" s="265">
        <f>IF(HLOOKUP(Configurator!N$14,'Data Base'!$C$1:$BJ$55,'Data Base'!$AU19)="","",HLOOKUP(Configurator!N$14,'Data Base'!$C$1:$BJ$55,'Data Base'!$AU19))</f>
        <v>200</v>
      </c>
      <c r="G18" s="265">
        <f>IF(HLOOKUP(Configurator!O$14,'Data Base'!$C$1:$BJ$55,'Data Base'!$AU19)="","",HLOOKUP(Configurator!O$14,'Data Base'!$C$1:$BJ$55,'Data Base'!$AU19))</f>
        <v>630</v>
      </c>
      <c r="H18" s="265">
        <f>IF(HLOOKUP(Configurator!P$14,'Data Base'!$C$1:$BJ$55,'Data Base'!$AU19)="","",HLOOKUP(Configurator!P$14,'Data Base'!$C$1:$BJ$55,'Data Base'!$AU19))</f>
        <v>1440</v>
      </c>
      <c r="I18" s="265">
        <f>IF(HLOOKUP(Configurator!Q$14,'Data Base'!$C$1:$BJ$55,'Data Base'!$AU19)="","",HLOOKUP(Configurator!Q$14,'Data Base'!$C$1:$BJ$55,'Data Base'!$AU19))</f>
      </c>
      <c r="J18" s="265">
        <f>IF(HLOOKUP(Configurator!R$14,'Data Base'!$C$1:$BJ$55,'Data Base'!$AU19)="","",HLOOKUP(Configurator!R$14,'Data Base'!$C$1:$BJ$55,'Data Base'!$AU19))</f>
      </c>
      <c r="K18" s="266">
        <f>IF(HLOOKUP(Configurator!S$14,'Data Base'!$C$1:$BJ$55,'Data Base'!$AU19)="","",HLOOKUP(Configurator!S$14,'Data Base'!$C$1:$BJ$55,'Data Base'!$AU19))</f>
      </c>
    </row>
    <row r="19" spans="1:11" ht="12.75">
      <c r="A19" s="731"/>
      <c r="B19" s="14" t="s">
        <v>55</v>
      </c>
      <c r="C19" s="267">
        <f>IF(HLOOKUP(Configurator!K$10,'Data Base'!$C$1:$BJ$55,'Data Base'!$AU20)="","",HLOOKUP(Configurator!K$10,'Data Base'!$C$1:$BJ$55,'Data Base'!$AU20))</f>
      </c>
      <c r="D19" s="289">
        <f>IF(HLOOKUP(Configurator!L$10,'Data Base'!$C$1:$BJ$55,'Data Base'!$AU20)="","",HLOOKUP(Configurator!L$10,'Data Base'!$C$1:$BJ$55,'Data Base'!$AU20))</f>
      </c>
      <c r="E19" s="268">
        <f>IF(HLOOKUP(Configurator!M$14,'Data Base'!$C$1:$BJ$55,'Data Base'!$AU20)="","",HLOOKUP(Configurator!M$14,'Data Base'!$C$1:$BJ$55,'Data Base'!$AU20))</f>
        <v>1</v>
      </c>
      <c r="F19" s="269">
        <f>IF(HLOOKUP(Configurator!N$14,'Data Base'!$C$1:$BJ$55,'Data Base'!$AU20)="","",HLOOKUP(Configurator!N$14,'Data Base'!$C$1:$BJ$55,'Data Base'!$AU20))</f>
        <v>2.8</v>
      </c>
      <c r="G19" s="269">
        <f>IF(HLOOKUP(Configurator!O$14,'Data Base'!$C$1:$BJ$55,'Data Base'!$AU20)="","",HLOOKUP(Configurator!O$14,'Data Base'!$C$1:$BJ$55,'Data Base'!$AU20))</f>
        <v>0.8</v>
      </c>
      <c r="H19" s="269">
        <f>IF(HLOOKUP(Configurator!P$14,'Data Base'!$C$1:$BJ$55,'Data Base'!$AU20)="","",HLOOKUP(Configurator!P$14,'Data Base'!$C$1:$BJ$55,'Data Base'!$AU20))</f>
        <v>3</v>
      </c>
      <c r="I19" s="269">
        <f>IF(HLOOKUP(Configurator!Q$14,'Data Base'!$C$1:$BJ$55,'Data Base'!$AU20)="","",HLOOKUP(Configurator!Q$14,'Data Base'!$C$1:$BJ$55,'Data Base'!$AU20))</f>
      </c>
      <c r="J19" s="269">
        <f>IF(HLOOKUP(Configurator!R$14,'Data Base'!$C$1:$BJ$55,'Data Base'!$AU20)="","",HLOOKUP(Configurator!R$14,'Data Base'!$C$1:$BJ$55,'Data Base'!$AU20))</f>
      </c>
      <c r="K19" s="270">
        <f>IF(HLOOKUP(Configurator!S$14,'Data Base'!$C$1:$BJ$55,'Data Base'!$AU20)="","",HLOOKUP(Configurator!S$14,'Data Base'!$C$1:$BJ$55,'Data Base'!$AU20))</f>
      </c>
    </row>
    <row r="20" spans="1:11" ht="12.75">
      <c r="A20" s="731"/>
      <c r="B20" s="13" t="s">
        <v>56</v>
      </c>
      <c r="C20" s="234">
        <f>IF(HLOOKUP(Configurator!K$10,'Data Base'!$C$1:$BJ$55,'Data Base'!$AU21)="","",HLOOKUP(Configurator!K$10,'Data Base'!$C$1:$BJ$55,'Data Base'!$AU21))</f>
      </c>
      <c r="D20" s="290">
        <f>IF(HLOOKUP(Configurator!L$10,'Data Base'!$C$1:$BJ$55,'Data Base'!$AU21)="","",HLOOKUP(Configurator!L$10,'Data Base'!$C$1:$BJ$55,'Data Base'!$AU21))</f>
      </c>
      <c r="E20" s="235">
        <f>IF(HLOOKUP(Configurator!M$14,'Data Base'!$C$1:$BJ$55,'Data Base'!$AU21)="","",HLOOKUP(Configurator!M$14,'Data Base'!$C$1:$BJ$55,'Data Base'!$AU21))</f>
        <v>-2</v>
      </c>
      <c r="F20" s="236">
        <f>IF(HLOOKUP(Configurator!N$14,'Data Base'!$C$1:$BJ$55,'Data Base'!$AU21)="","",HLOOKUP(Configurator!N$14,'Data Base'!$C$1:$BJ$55,'Data Base'!$AU21))</f>
        <v>1</v>
      </c>
      <c r="G20" s="236">
        <f>IF(HLOOKUP(Configurator!O$14,'Data Base'!$C$1:$BJ$55,'Data Base'!$AU21)="","",HLOOKUP(Configurator!O$14,'Data Base'!$C$1:$BJ$55,'Data Base'!$AU21))</f>
        <v>-6</v>
      </c>
      <c r="H20" s="236">
        <f>IF(HLOOKUP(Configurator!P$14,'Data Base'!$C$1:$BJ$55,'Data Base'!$AU21)="","",HLOOKUP(Configurator!P$14,'Data Base'!$C$1:$BJ$55,'Data Base'!$AU21))</f>
        <v>3</v>
      </c>
      <c r="I20" s="236">
        <f>IF(HLOOKUP(Configurator!Q$14,'Data Base'!$C$1:$BJ$55,'Data Base'!$AU21)="","",HLOOKUP(Configurator!Q$14,'Data Base'!$C$1:$BJ$55,'Data Base'!$AU21))</f>
      </c>
      <c r="J20" s="236">
        <f>IF(HLOOKUP(Configurator!R$14,'Data Base'!$C$1:$BJ$55,'Data Base'!$AU21)="","",HLOOKUP(Configurator!R$14,'Data Base'!$C$1:$BJ$55,'Data Base'!$AU21))</f>
      </c>
      <c r="K20" s="237">
        <f>IF(HLOOKUP(Configurator!S$14,'Data Base'!$C$1:$BJ$55,'Data Base'!$AU21)="","",HLOOKUP(Configurator!S$14,'Data Base'!$C$1:$BJ$55,'Data Base'!$AU21))</f>
      </c>
    </row>
    <row r="21" spans="1:11" ht="12.75">
      <c r="A21" s="731"/>
      <c r="B21" s="258" t="s">
        <v>9</v>
      </c>
      <c r="C21" s="259">
        <f>IF(HLOOKUP(Configurator!K$10,'Data Base'!$C$1:$BJ$55,'Data Base'!$AU22)="","",HLOOKUP(Configurator!K$10,'Data Base'!$C$1:$BJ$55,'Data Base'!$AU22))</f>
      </c>
      <c r="D21" s="287">
        <f>IF(HLOOKUP(Configurator!L$10,'Data Base'!$C$1:$BJ$55,'Data Base'!$AU22)="","",HLOOKUP(Configurator!L$10,'Data Base'!$C$1:$BJ$55,'Data Base'!$AU22))</f>
      </c>
      <c r="E21" s="260" t="str">
        <f>IF(HLOOKUP(Configurator!M$14,'Data Base'!$C$1:$BJ$55,'Data Base'!$AU22)="","",HLOOKUP(Configurator!M$14,'Data Base'!$C$1:$BJ$55,'Data Base'!$AU22))</f>
        <v>PEQ</v>
      </c>
      <c r="F21" s="261" t="str">
        <f>IF(HLOOKUP(Configurator!N$14,'Data Base'!$C$1:$BJ$55,'Data Base'!$AU22)="","",HLOOKUP(Configurator!N$14,'Data Base'!$C$1:$BJ$55,'Data Base'!$AU22))</f>
        <v>PEQ</v>
      </c>
      <c r="G21" s="261" t="str">
        <f>IF(HLOOKUP(Configurator!O$14,'Data Base'!$C$1:$BJ$55,'Data Base'!$AU22)="","",HLOOKUP(Configurator!O$14,'Data Base'!$C$1:$BJ$55,'Data Base'!$AU22))</f>
        <v>PEQ</v>
      </c>
      <c r="H21" s="261" t="str">
        <f>IF(HLOOKUP(Configurator!P$14,'Data Base'!$C$1:$BJ$55,'Data Base'!$AU22)="","",HLOOKUP(Configurator!P$14,'Data Base'!$C$1:$BJ$55,'Data Base'!$AU22))</f>
        <v>PEQ</v>
      </c>
      <c r="I21" s="261">
        <f>IF(HLOOKUP(Configurator!Q$14,'Data Base'!$C$1:$BJ$55,'Data Base'!$AU22)="","",HLOOKUP(Configurator!Q$14,'Data Base'!$C$1:$BJ$55,'Data Base'!$AU22))</f>
      </c>
      <c r="J21" s="261">
        <f>IF(HLOOKUP(Configurator!R$14,'Data Base'!$C$1:$BJ$55,'Data Base'!$AU22)="","",HLOOKUP(Configurator!R$14,'Data Base'!$C$1:$BJ$55,'Data Base'!$AU22))</f>
      </c>
      <c r="K21" s="262">
        <f>IF(HLOOKUP(Configurator!S$14,'Data Base'!$C$1:$BJ$55,'Data Base'!$AU22)="","",HLOOKUP(Configurator!S$14,'Data Base'!$C$1:$BJ$55,'Data Base'!$AU22))</f>
      </c>
    </row>
    <row r="22" spans="1:11" ht="12.75">
      <c r="A22" s="731"/>
      <c r="B22" s="14" t="s">
        <v>57</v>
      </c>
      <c r="C22" s="263">
        <f>IF(HLOOKUP(Configurator!K$10,'Data Base'!$C$1:$BJ$55,'Data Base'!$AU23)="","",HLOOKUP(Configurator!K$10,'Data Base'!$C$1:$BJ$55,'Data Base'!$AU23))</f>
      </c>
      <c r="D22" s="288">
        <f>IF(HLOOKUP(Configurator!L$10,'Data Base'!$C$1:$BJ$55,'Data Base'!$AU23)="","",HLOOKUP(Configurator!L$10,'Data Base'!$C$1:$BJ$55,'Data Base'!$AU23))</f>
      </c>
      <c r="E22" s="264">
        <f>IF(HLOOKUP(Configurator!M$14,'Data Base'!$C$1:$BJ$55,'Data Base'!$AU23)="","",HLOOKUP(Configurator!M$14,'Data Base'!$C$1:$BJ$55,'Data Base'!$AU23))</f>
        <v>800</v>
      </c>
      <c r="F22" s="265">
        <f>IF(HLOOKUP(Configurator!N$14,'Data Base'!$C$1:$BJ$55,'Data Base'!$AU23)="","",HLOOKUP(Configurator!N$14,'Data Base'!$C$1:$BJ$55,'Data Base'!$AU23))</f>
        <v>470</v>
      </c>
      <c r="G22" s="265">
        <f>IF(HLOOKUP(Configurator!O$14,'Data Base'!$C$1:$BJ$55,'Data Base'!$AU23)="","",HLOOKUP(Configurator!O$14,'Data Base'!$C$1:$BJ$55,'Data Base'!$AU23))</f>
        <v>1250</v>
      </c>
      <c r="H22" s="265">
        <f>IF(HLOOKUP(Configurator!P$14,'Data Base'!$C$1:$BJ$55,'Data Base'!$AU23)="","",HLOOKUP(Configurator!P$14,'Data Base'!$C$1:$BJ$55,'Data Base'!$AU23))</f>
        <v>2800</v>
      </c>
      <c r="I22" s="265">
        <f>IF(HLOOKUP(Configurator!Q$14,'Data Base'!$C$1:$BJ$55,'Data Base'!$AU23)="","",HLOOKUP(Configurator!Q$14,'Data Base'!$C$1:$BJ$55,'Data Base'!$AU23))</f>
      </c>
      <c r="J22" s="265">
        <f>IF(HLOOKUP(Configurator!R$14,'Data Base'!$C$1:$BJ$55,'Data Base'!$AU23)="","",HLOOKUP(Configurator!R$14,'Data Base'!$C$1:$BJ$55,'Data Base'!$AU23))</f>
      </c>
      <c r="K22" s="266">
        <f>IF(HLOOKUP(Configurator!S$14,'Data Base'!$C$1:$BJ$55,'Data Base'!$AU23)="","",HLOOKUP(Configurator!S$14,'Data Base'!$C$1:$BJ$55,'Data Base'!$AU23))</f>
      </c>
    </row>
    <row r="23" spans="1:11" ht="12.75">
      <c r="A23" s="731"/>
      <c r="B23" s="14" t="s">
        <v>58</v>
      </c>
      <c r="C23" s="267">
        <f>IF(HLOOKUP(Configurator!K$10,'Data Base'!$C$1:$BJ$55,'Data Base'!$AU24)="","",HLOOKUP(Configurator!K$10,'Data Base'!$C$1:$BJ$55,'Data Base'!$AU24))</f>
      </c>
      <c r="D23" s="289">
        <f>IF(HLOOKUP(Configurator!L$10,'Data Base'!$C$1:$BJ$55,'Data Base'!$AU24)="","",HLOOKUP(Configurator!L$10,'Data Base'!$C$1:$BJ$55,'Data Base'!$AU24))</f>
      </c>
      <c r="E23" s="268">
        <f>IF(HLOOKUP(Configurator!M$14,'Data Base'!$C$1:$BJ$55,'Data Base'!$AU24)="","",HLOOKUP(Configurator!M$14,'Data Base'!$C$1:$BJ$55,'Data Base'!$AU24))</f>
        <v>1.4</v>
      </c>
      <c r="F23" s="269">
        <f>IF(HLOOKUP(Configurator!N$14,'Data Base'!$C$1:$BJ$55,'Data Base'!$AU24)="","",HLOOKUP(Configurator!N$14,'Data Base'!$C$1:$BJ$55,'Data Base'!$AU24))</f>
        <v>4.5</v>
      </c>
      <c r="G23" s="269">
        <f>IF(HLOOKUP(Configurator!O$14,'Data Base'!$C$1:$BJ$55,'Data Base'!$AU24)="","",HLOOKUP(Configurator!O$14,'Data Base'!$C$1:$BJ$55,'Data Base'!$AU24))</f>
        <v>2</v>
      </c>
      <c r="H23" s="269">
        <f>IF(HLOOKUP(Configurator!P$14,'Data Base'!$C$1:$BJ$55,'Data Base'!$AU24)="","",HLOOKUP(Configurator!P$14,'Data Base'!$C$1:$BJ$55,'Data Base'!$AU24))</f>
        <v>0.9</v>
      </c>
      <c r="I23" s="269">
        <f>IF(HLOOKUP(Configurator!Q$14,'Data Base'!$C$1:$BJ$55,'Data Base'!$AU24)="","",HLOOKUP(Configurator!Q$14,'Data Base'!$C$1:$BJ$55,'Data Base'!$AU24))</f>
      </c>
      <c r="J23" s="269">
        <f>IF(HLOOKUP(Configurator!R$14,'Data Base'!$C$1:$BJ$55,'Data Base'!$AU24)="","",HLOOKUP(Configurator!R$14,'Data Base'!$C$1:$BJ$55,'Data Base'!$AU24))</f>
      </c>
      <c r="K23" s="270">
        <f>IF(HLOOKUP(Configurator!S$14,'Data Base'!$C$1:$BJ$55,'Data Base'!$AU24)="","",HLOOKUP(Configurator!S$14,'Data Base'!$C$1:$BJ$55,'Data Base'!$AU24))</f>
      </c>
    </row>
    <row r="24" spans="1:11" ht="12.75">
      <c r="A24" s="731"/>
      <c r="B24" s="13" t="s">
        <v>59</v>
      </c>
      <c r="C24" s="234">
        <f>IF(HLOOKUP(Configurator!K$10,'Data Base'!$C$1:$BJ$55,'Data Base'!$AU25)="","",HLOOKUP(Configurator!K$10,'Data Base'!$C$1:$BJ$55,'Data Base'!$AU25))</f>
      </c>
      <c r="D24" s="290">
        <f>IF(HLOOKUP(Configurator!L$10,'Data Base'!$C$1:$BJ$55,'Data Base'!$AU25)="","",HLOOKUP(Configurator!L$10,'Data Base'!$C$1:$BJ$55,'Data Base'!$AU25))</f>
      </c>
      <c r="E24" s="235">
        <f>IF(HLOOKUP(Configurator!M$14,'Data Base'!$C$1:$BJ$55,'Data Base'!$AU25)="","",HLOOKUP(Configurator!M$14,'Data Base'!$C$1:$BJ$55,'Data Base'!$AU25))</f>
        <v>-8</v>
      </c>
      <c r="F24" s="236">
        <f>IF(HLOOKUP(Configurator!N$14,'Data Base'!$C$1:$BJ$55,'Data Base'!$AU25)="","",HLOOKUP(Configurator!N$14,'Data Base'!$C$1:$BJ$55,'Data Base'!$AU25))</f>
        <v>1</v>
      </c>
      <c r="G24" s="236">
        <f>IF(HLOOKUP(Configurator!O$14,'Data Base'!$C$1:$BJ$55,'Data Base'!$AU25)="","",HLOOKUP(Configurator!O$14,'Data Base'!$C$1:$BJ$55,'Data Base'!$AU25))</f>
        <v>2</v>
      </c>
      <c r="H24" s="236">
        <f>IF(HLOOKUP(Configurator!P$14,'Data Base'!$C$1:$BJ$55,'Data Base'!$AU25)="","",HLOOKUP(Configurator!P$14,'Data Base'!$C$1:$BJ$55,'Data Base'!$AU25))</f>
        <v>-10</v>
      </c>
      <c r="I24" s="236">
        <f>IF(HLOOKUP(Configurator!Q$14,'Data Base'!$C$1:$BJ$55,'Data Base'!$AU25)="","",HLOOKUP(Configurator!Q$14,'Data Base'!$C$1:$BJ$55,'Data Base'!$AU25))</f>
      </c>
      <c r="J24" s="236">
        <f>IF(HLOOKUP(Configurator!R$14,'Data Base'!$C$1:$BJ$55,'Data Base'!$AU25)="","",HLOOKUP(Configurator!R$14,'Data Base'!$C$1:$BJ$55,'Data Base'!$AU25))</f>
      </c>
      <c r="K24" s="237">
        <f>IF(HLOOKUP(Configurator!S$14,'Data Base'!$C$1:$BJ$55,'Data Base'!$AU25)="","",HLOOKUP(Configurator!S$14,'Data Base'!$C$1:$BJ$55,'Data Base'!$AU25))</f>
      </c>
    </row>
    <row r="25" spans="1:11" ht="12.75">
      <c r="A25" s="731"/>
      <c r="B25" s="258" t="s">
        <v>10</v>
      </c>
      <c r="C25" s="259">
        <f>IF(HLOOKUP(Configurator!K$10,'Data Base'!$C$1:$BJ$55,'Data Base'!$AU26)="","",HLOOKUP(Configurator!K$10,'Data Base'!$C$1:$BJ$55,'Data Base'!$AU26))</f>
      </c>
      <c r="D25" s="287">
        <f>IF(HLOOKUP(Configurator!L$10,'Data Base'!$C$1:$BJ$55,'Data Base'!$AU26)="","",HLOOKUP(Configurator!L$10,'Data Base'!$C$1:$BJ$55,'Data Base'!$AU26))</f>
      </c>
      <c r="E25" s="260">
        <f>IF(HLOOKUP(Configurator!M$14,'Data Base'!$C$1:$BJ$55,'Data Base'!$AU26)="","",HLOOKUP(Configurator!M$14,'Data Base'!$C$1:$BJ$55,'Data Base'!$AU26))</f>
        <v>0</v>
      </c>
      <c r="F25" s="261" t="str">
        <f>IF(HLOOKUP(Configurator!N$14,'Data Base'!$C$1:$BJ$55,'Data Base'!$AU26)="","",HLOOKUP(Configurator!N$14,'Data Base'!$C$1:$BJ$55,'Data Base'!$AU26))</f>
        <v>PEQ</v>
      </c>
      <c r="G25" s="261" t="str">
        <f>IF(HLOOKUP(Configurator!O$14,'Data Base'!$C$1:$BJ$55,'Data Base'!$AU26)="","",HLOOKUP(Configurator!O$14,'Data Base'!$C$1:$BJ$55,'Data Base'!$AU26))</f>
        <v>PEQ</v>
      </c>
      <c r="H25" s="261" t="str">
        <f>IF(HLOOKUP(Configurator!P$14,'Data Base'!$C$1:$BJ$55,'Data Base'!$AU26)="","",HLOOKUP(Configurator!P$14,'Data Base'!$C$1:$BJ$55,'Data Base'!$AU26))</f>
        <v>PEQ</v>
      </c>
      <c r="I25" s="261">
        <f>IF(HLOOKUP(Configurator!Q$14,'Data Base'!$C$1:$BJ$55,'Data Base'!$AU26)="","",HLOOKUP(Configurator!Q$14,'Data Base'!$C$1:$BJ$55,'Data Base'!$AU26))</f>
      </c>
      <c r="J25" s="261">
        <f>IF(HLOOKUP(Configurator!R$14,'Data Base'!$C$1:$BJ$55,'Data Base'!$AU26)="","",HLOOKUP(Configurator!R$14,'Data Base'!$C$1:$BJ$55,'Data Base'!$AU26))</f>
      </c>
      <c r="K25" s="262">
        <f>IF(HLOOKUP(Configurator!S$14,'Data Base'!$C$1:$BJ$55,'Data Base'!$AU26)="","",HLOOKUP(Configurator!S$14,'Data Base'!$C$1:$BJ$55,'Data Base'!$AU26))</f>
      </c>
    </row>
    <row r="26" spans="1:11" ht="12.75">
      <c r="A26" s="731"/>
      <c r="B26" s="14" t="s">
        <v>60</v>
      </c>
      <c r="C26" s="263">
        <f>IF(HLOOKUP(Configurator!K$10,'Data Base'!$C$1:$BJ$55,'Data Base'!$AU27)="","",HLOOKUP(Configurator!K$10,'Data Base'!$C$1:$BJ$55,'Data Base'!$AU27))</f>
      </c>
      <c r="D26" s="288">
        <f>IF(HLOOKUP(Configurator!L$10,'Data Base'!$C$1:$BJ$55,'Data Base'!$AU27)="","",HLOOKUP(Configurator!L$10,'Data Base'!$C$1:$BJ$55,'Data Base'!$AU27))</f>
      </c>
      <c r="E26" s="264">
        <f>IF(HLOOKUP(Configurator!M$14,'Data Base'!$C$1:$BJ$55,'Data Base'!$AU27)="","",HLOOKUP(Configurator!M$14,'Data Base'!$C$1:$BJ$55,'Data Base'!$AU27))</f>
        <v>0</v>
      </c>
      <c r="F26" s="265">
        <f>IF(HLOOKUP(Configurator!N$14,'Data Base'!$C$1:$BJ$55,'Data Base'!$AU27)="","",HLOOKUP(Configurator!N$14,'Data Base'!$C$1:$BJ$55,'Data Base'!$AU27))</f>
        <v>700</v>
      </c>
      <c r="G26" s="265">
        <f>IF(HLOOKUP(Configurator!O$14,'Data Base'!$C$1:$BJ$55,'Data Base'!$AU27)="","",HLOOKUP(Configurator!O$14,'Data Base'!$C$1:$BJ$55,'Data Base'!$AU27))</f>
        <v>2500</v>
      </c>
      <c r="H26" s="265">
        <f>IF(HLOOKUP(Configurator!P$14,'Data Base'!$C$1:$BJ$55,'Data Base'!$AU27)="","",HLOOKUP(Configurator!P$14,'Data Base'!$C$1:$BJ$55,'Data Base'!$AU27))</f>
        <v>15200</v>
      </c>
      <c r="I26" s="265">
        <f>IF(HLOOKUP(Configurator!Q$14,'Data Base'!$C$1:$BJ$55,'Data Base'!$AU27)="","",HLOOKUP(Configurator!Q$14,'Data Base'!$C$1:$BJ$55,'Data Base'!$AU27))</f>
      </c>
      <c r="J26" s="265">
        <f>IF(HLOOKUP(Configurator!R$14,'Data Base'!$C$1:$BJ$55,'Data Base'!$AU27)="","",HLOOKUP(Configurator!R$14,'Data Base'!$C$1:$BJ$55,'Data Base'!$AU27))</f>
      </c>
      <c r="K26" s="266">
        <f>IF(HLOOKUP(Configurator!S$14,'Data Base'!$C$1:$BJ$55,'Data Base'!$AU27)="","",HLOOKUP(Configurator!S$14,'Data Base'!$C$1:$BJ$55,'Data Base'!$AU27))</f>
      </c>
    </row>
    <row r="27" spans="1:11" ht="12.75">
      <c r="A27" s="731"/>
      <c r="B27" s="14" t="s">
        <v>61</v>
      </c>
      <c r="C27" s="267">
        <f>IF(HLOOKUP(Configurator!K$10,'Data Base'!$C$1:$BJ$55,'Data Base'!$AU28)="","",HLOOKUP(Configurator!K$10,'Data Base'!$C$1:$BJ$55,'Data Base'!$AU28))</f>
      </c>
      <c r="D27" s="289">
        <f>IF(HLOOKUP(Configurator!L$10,'Data Base'!$C$1:$BJ$55,'Data Base'!$AU28)="","",HLOOKUP(Configurator!L$10,'Data Base'!$C$1:$BJ$55,'Data Base'!$AU28))</f>
      </c>
      <c r="E27" s="268">
        <f>IF(HLOOKUP(Configurator!M$14,'Data Base'!$C$1:$BJ$55,'Data Base'!$AU28)="","",HLOOKUP(Configurator!M$14,'Data Base'!$C$1:$BJ$55,'Data Base'!$AU28))</f>
        <v>0</v>
      </c>
      <c r="F27" s="269">
        <f>IF(HLOOKUP(Configurator!N$14,'Data Base'!$C$1:$BJ$55,'Data Base'!$AU28)="","",HLOOKUP(Configurator!N$14,'Data Base'!$C$1:$BJ$55,'Data Base'!$AU28))</f>
        <v>1.2</v>
      </c>
      <c r="G27" s="269">
        <f>IF(HLOOKUP(Configurator!O$14,'Data Base'!$C$1:$BJ$55,'Data Base'!$AU28)="","",HLOOKUP(Configurator!O$14,'Data Base'!$C$1:$BJ$55,'Data Base'!$AU28))</f>
        <v>0.8</v>
      </c>
      <c r="H27" s="269">
        <f>IF(HLOOKUP(Configurator!P$14,'Data Base'!$C$1:$BJ$55,'Data Base'!$AU28)="","",HLOOKUP(Configurator!P$14,'Data Base'!$C$1:$BJ$55,'Data Base'!$AU28))</f>
        <v>3.5</v>
      </c>
      <c r="I27" s="269">
        <f>IF(HLOOKUP(Configurator!Q$14,'Data Base'!$C$1:$BJ$55,'Data Base'!$AU28)="","",HLOOKUP(Configurator!Q$14,'Data Base'!$C$1:$BJ$55,'Data Base'!$AU28))</f>
      </c>
      <c r="J27" s="269">
        <f>IF(HLOOKUP(Configurator!R$14,'Data Base'!$C$1:$BJ$55,'Data Base'!$AU28)="","",HLOOKUP(Configurator!R$14,'Data Base'!$C$1:$BJ$55,'Data Base'!$AU28))</f>
      </c>
      <c r="K27" s="270">
        <f>IF(HLOOKUP(Configurator!S$14,'Data Base'!$C$1:$BJ$55,'Data Base'!$AU28)="","",HLOOKUP(Configurator!S$14,'Data Base'!$C$1:$BJ$55,'Data Base'!$AU28))</f>
      </c>
    </row>
    <row r="28" spans="1:11" ht="12.75">
      <c r="A28" s="731"/>
      <c r="B28" s="13" t="s">
        <v>62</v>
      </c>
      <c r="C28" s="234">
        <f>IF(HLOOKUP(Configurator!K$10,'Data Base'!$C$1:$BJ$55,'Data Base'!$AU29)="","",HLOOKUP(Configurator!K$10,'Data Base'!$C$1:$BJ$55,'Data Base'!$AU29))</f>
      </c>
      <c r="D28" s="290">
        <f>IF(HLOOKUP(Configurator!L$10,'Data Base'!$C$1:$BJ$55,'Data Base'!$AU29)="","",HLOOKUP(Configurator!L$10,'Data Base'!$C$1:$BJ$55,'Data Base'!$AU29))</f>
      </c>
      <c r="E28" s="235">
        <f>IF(HLOOKUP(Configurator!M$14,'Data Base'!$C$1:$BJ$55,'Data Base'!$AU29)="","",HLOOKUP(Configurator!M$14,'Data Base'!$C$1:$BJ$55,'Data Base'!$AU29))</f>
        <v>0</v>
      </c>
      <c r="F28" s="236">
        <f>IF(HLOOKUP(Configurator!N$14,'Data Base'!$C$1:$BJ$55,'Data Base'!$AU29)="","",HLOOKUP(Configurator!N$14,'Data Base'!$C$1:$BJ$55,'Data Base'!$AU29))</f>
        <v>-11</v>
      </c>
      <c r="G28" s="236">
        <f>IF(HLOOKUP(Configurator!O$14,'Data Base'!$C$1:$BJ$55,'Data Base'!$AU29)="","",HLOOKUP(Configurator!O$14,'Data Base'!$C$1:$BJ$55,'Data Base'!$AU29))</f>
        <v>-2</v>
      </c>
      <c r="H28" s="236">
        <f>IF(HLOOKUP(Configurator!P$14,'Data Base'!$C$1:$BJ$55,'Data Base'!$AU29)="","",HLOOKUP(Configurator!P$14,'Data Base'!$C$1:$BJ$55,'Data Base'!$AU29))</f>
        <v>9</v>
      </c>
      <c r="I28" s="236">
        <f>IF(HLOOKUP(Configurator!Q$14,'Data Base'!$C$1:$BJ$55,'Data Base'!$AU29)="","",HLOOKUP(Configurator!Q$14,'Data Base'!$C$1:$BJ$55,'Data Base'!$AU29))</f>
      </c>
      <c r="J28" s="236">
        <f>IF(HLOOKUP(Configurator!R$14,'Data Base'!$C$1:$BJ$55,'Data Base'!$AU29)="","",HLOOKUP(Configurator!R$14,'Data Base'!$C$1:$BJ$55,'Data Base'!$AU29))</f>
      </c>
      <c r="K28" s="237">
        <f>IF(HLOOKUP(Configurator!S$14,'Data Base'!$C$1:$BJ$55,'Data Base'!$AU29)="","",HLOOKUP(Configurator!S$14,'Data Base'!$C$1:$BJ$55,'Data Base'!$AU29))</f>
      </c>
    </row>
    <row r="29" spans="1:11" ht="12.75">
      <c r="A29" s="731"/>
      <c r="B29" s="258" t="s">
        <v>8</v>
      </c>
      <c r="C29" s="259">
        <f>IF(HLOOKUP(Configurator!K$10,'Data Base'!$C$1:$BJ$55,'Data Base'!$AU30)="","",HLOOKUP(Configurator!K$10,'Data Base'!$C$1:$BJ$55,'Data Base'!$AU30))</f>
      </c>
      <c r="D29" s="287">
        <f>IF(HLOOKUP(Configurator!L$10,'Data Base'!$C$1:$BJ$55,'Data Base'!$AU30)="","",HLOOKUP(Configurator!L$10,'Data Base'!$C$1:$BJ$55,'Data Base'!$AU30))</f>
      </c>
      <c r="E29" s="271">
        <f>IF(HLOOKUP(Configurator!M$14,'Data Base'!$C$1:$BJ$55,'Data Base'!$AU30)="","",HLOOKUP(Configurator!M$14,'Data Base'!$C$1:$BJ$55,'Data Base'!$AU30))</f>
      </c>
      <c r="F29" s="272">
        <f>IF(HLOOKUP(Configurator!N$14,'Data Base'!$C$1:$BJ$55,'Data Base'!$AU30)="","",HLOOKUP(Configurator!N$14,'Data Base'!$C$1:$BJ$55,'Data Base'!$AU30))</f>
      </c>
      <c r="G29" s="273">
        <f>IF(HLOOKUP(Configurator!O$14,'Data Base'!$C$1:$BJ$55,'Data Base'!$AU30)="","",HLOOKUP(Configurator!O$14,'Data Base'!$C$1:$BJ$55,'Data Base'!$AU30))</f>
      </c>
      <c r="H29" s="273">
        <f>IF(HLOOKUP(Configurator!P$14,'Data Base'!$C$1:$BJ$55,'Data Base'!$AU30)="","",HLOOKUP(Configurator!P$14,'Data Base'!$C$1:$BJ$55,'Data Base'!$AU30))</f>
      </c>
      <c r="I29" s="273">
        <f>IF(HLOOKUP(Configurator!Q$14,'Data Base'!$C$1:$BJ$55,'Data Base'!$AU30)="","",HLOOKUP(Configurator!Q$14,'Data Base'!$C$1:$BJ$55,'Data Base'!$AU30))</f>
      </c>
      <c r="J29" s="273">
        <f>IF(HLOOKUP(Configurator!R$14,'Data Base'!$C$1:$BJ$55,'Data Base'!$AU30)="","",HLOOKUP(Configurator!R$14,'Data Base'!$C$1:$BJ$55,'Data Base'!$AU30))</f>
      </c>
      <c r="K29" s="274">
        <f>IF(HLOOKUP(Configurator!S$14,'Data Base'!$C$1:$BJ$55,'Data Base'!$AU30)="","",HLOOKUP(Configurator!S$14,'Data Base'!$C$1:$BJ$55,'Data Base'!$AU30))</f>
      </c>
    </row>
    <row r="30" spans="1:11" ht="12.75">
      <c r="A30" s="731"/>
      <c r="B30" s="14" t="s">
        <v>63</v>
      </c>
      <c r="C30" s="263">
        <f>IF(HLOOKUP(Configurator!K$10,'Data Base'!$C$1:$BJ$55,'Data Base'!$AU31)="","",HLOOKUP(Configurator!K$10,'Data Base'!$C$1:$BJ$55,'Data Base'!$AU31))</f>
      </c>
      <c r="D30" s="288">
        <f>IF(HLOOKUP(Configurator!L$10,'Data Base'!$C$1:$BJ$55,'Data Base'!$AU31)="","",HLOOKUP(Configurator!L$10,'Data Base'!$C$1:$BJ$55,'Data Base'!$AU31))</f>
      </c>
      <c r="E30" s="275">
        <f>IF(HLOOKUP(Configurator!M$14,'Data Base'!$C$1:$BJ$55,'Data Base'!$AU31)="","",HLOOKUP(Configurator!M$14,'Data Base'!$C$1:$BJ$55,'Data Base'!$AU31))</f>
      </c>
      <c r="F30" s="227">
        <f>IF(HLOOKUP(Configurator!N$14,'Data Base'!$C$1:$BJ$55,'Data Base'!$AU31)="","",HLOOKUP(Configurator!N$14,'Data Base'!$C$1:$BJ$55,'Data Base'!$AU31))</f>
      </c>
      <c r="G30" s="227">
        <f>IF(HLOOKUP(Configurator!O$14,'Data Base'!$C$1:$BJ$55,'Data Base'!$AU31)="","",HLOOKUP(Configurator!O$14,'Data Base'!$C$1:$BJ$55,'Data Base'!$AU31))</f>
      </c>
      <c r="H30" s="227">
        <f>IF(HLOOKUP(Configurator!P$14,'Data Base'!$C$1:$BJ$55,'Data Base'!$AU31)="","",HLOOKUP(Configurator!P$14,'Data Base'!$C$1:$BJ$55,'Data Base'!$AU31))</f>
      </c>
      <c r="I30" s="227">
        <f>IF(HLOOKUP(Configurator!Q$14,'Data Base'!$C$1:$BJ$55,'Data Base'!$AU31)="","",HLOOKUP(Configurator!Q$14,'Data Base'!$C$1:$BJ$55,'Data Base'!$AU31))</f>
      </c>
      <c r="J30" s="227">
        <f>IF(HLOOKUP(Configurator!R$14,'Data Base'!$C$1:$BJ$55,'Data Base'!$AU31)="","",HLOOKUP(Configurator!R$14,'Data Base'!$C$1:$BJ$55,'Data Base'!$AU31))</f>
      </c>
      <c r="K30" s="276">
        <f>IF(HLOOKUP(Configurator!S$14,'Data Base'!$C$1:$BJ$55,'Data Base'!$AU31)="","",HLOOKUP(Configurator!S$14,'Data Base'!$C$1:$BJ$55,'Data Base'!$AU31))</f>
      </c>
    </row>
    <row r="31" spans="1:11" ht="12.75">
      <c r="A31" s="731"/>
      <c r="B31" s="14" t="s">
        <v>64</v>
      </c>
      <c r="C31" s="267">
        <f>IF(HLOOKUP(Configurator!K$10,'Data Base'!$C$1:$BJ$55,'Data Base'!$AU32)="","",HLOOKUP(Configurator!K$10,'Data Base'!$C$1:$BJ$55,'Data Base'!$AU32))</f>
      </c>
      <c r="D31" s="289">
        <f>IF(HLOOKUP(Configurator!L$10,'Data Base'!$C$1:$BJ$55,'Data Base'!$AU32)="","",HLOOKUP(Configurator!L$10,'Data Base'!$C$1:$BJ$55,'Data Base'!$AU32))</f>
      </c>
      <c r="E31" s="275">
        <f>IF(HLOOKUP(Configurator!M$14,'Data Base'!$C$1:$BJ$55,'Data Base'!$AU32)="","",HLOOKUP(Configurator!M$14,'Data Base'!$C$1:$BJ$55,'Data Base'!$AU32))</f>
      </c>
      <c r="F31" s="227">
        <f>IF(HLOOKUP(Configurator!N$14,'Data Base'!$C$1:$BJ$55,'Data Base'!$AU32)="","",HLOOKUP(Configurator!N$14,'Data Base'!$C$1:$BJ$55,'Data Base'!$AU32))</f>
      </c>
      <c r="G31" s="227">
        <f>IF(HLOOKUP(Configurator!O$14,'Data Base'!$C$1:$BJ$55,'Data Base'!$AU32)="","",HLOOKUP(Configurator!O$14,'Data Base'!$C$1:$BJ$55,'Data Base'!$AU32))</f>
      </c>
      <c r="H31" s="227">
        <f>IF(HLOOKUP(Configurator!P$14,'Data Base'!$C$1:$BJ$55,'Data Base'!$AU32)="","",HLOOKUP(Configurator!P$14,'Data Base'!$C$1:$BJ$55,'Data Base'!$AU32))</f>
      </c>
      <c r="I31" s="227">
        <f>IF(HLOOKUP(Configurator!Q$14,'Data Base'!$C$1:$BJ$55,'Data Base'!$AU32)="","",HLOOKUP(Configurator!Q$14,'Data Base'!$C$1:$BJ$55,'Data Base'!$AU32))</f>
      </c>
      <c r="J31" s="227">
        <f>IF(HLOOKUP(Configurator!R$14,'Data Base'!$C$1:$BJ$55,'Data Base'!$AU32)="","",HLOOKUP(Configurator!R$14,'Data Base'!$C$1:$BJ$55,'Data Base'!$AU32))</f>
      </c>
      <c r="K31" s="276">
        <f>IF(HLOOKUP(Configurator!S$14,'Data Base'!$C$1:$BJ$55,'Data Base'!$AU32)="","",HLOOKUP(Configurator!S$14,'Data Base'!$C$1:$BJ$55,'Data Base'!$AU32))</f>
      </c>
    </row>
    <row r="32" spans="1:11" ht="12.75">
      <c r="A32" s="732"/>
      <c r="B32" s="13" t="s">
        <v>53</v>
      </c>
      <c r="C32" s="234">
        <f>IF(HLOOKUP(Configurator!K$10,'Data Base'!$C$1:$BJ$55,'Data Base'!$AU33)="","",HLOOKUP(Configurator!K$10,'Data Base'!$C$1:$BJ$55,'Data Base'!$AU33))</f>
      </c>
      <c r="D32" s="290">
        <f>IF(HLOOKUP(Configurator!L$10,'Data Base'!$C$1:$BJ$55,'Data Base'!$AU33)="","",HLOOKUP(Configurator!L$10,'Data Base'!$C$1:$BJ$55,'Data Base'!$AU33))</f>
      </c>
      <c r="E32" s="277">
        <f>IF(HLOOKUP(Configurator!M$14,'Data Base'!$C$1:$BJ$55,'Data Base'!$AU33)="","",HLOOKUP(Configurator!M$14,'Data Base'!$C$1:$BJ$55,'Data Base'!$AU33))</f>
      </c>
      <c r="F32" s="239">
        <f>IF(HLOOKUP(Configurator!N$14,'Data Base'!$C$1:$BJ$55,'Data Base'!$AU33)="","",HLOOKUP(Configurator!N$14,'Data Base'!$C$1:$BJ$55,'Data Base'!$AU33))</f>
      </c>
      <c r="G32" s="239">
        <f>IF(HLOOKUP(Configurator!O$14,'Data Base'!$C$1:$BJ$55,'Data Base'!$AU33)="","",HLOOKUP(Configurator!O$14,'Data Base'!$C$1:$BJ$55,'Data Base'!$AU33))</f>
      </c>
      <c r="H32" s="239">
        <f>IF(HLOOKUP(Configurator!P$14,'Data Base'!$C$1:$BJ$55,'Data Base'!$AU33)="","",HLOOKUP(Configurator!P$14,'Data Base'!$C$1:$BJ$55,'Data Base'!$AU33))</f>
      </c>
      <c r="I32" s="239">
        <f>IF(HLOOKUP(Configurator!Q$14,'Data Base'!$C$1:$BJ$55,'Data Base'!$AU33)="","",HLOOKUP(Configurator!Q$14,'Data Base'!$C$1:$BJ$55,'Data Base'!$AU33))</f>
      </c>
      <c r="J32" s="239">
        <f>IF(HLOOKUP(Configurator!R$14,'Data Base'!$C$1:$BJ$55,'Data Base'!$AU33)="","",HLOOKUP(Configurator!R$14,'Data Base'!$C$1:$BJ$55,'Data Base'!$AU33))</f>
      </c>
      <c r="K32" s="278">
        <f>IF(HLOOKUP(Configurator!S$14,'Data Base'!$C$1:$BJ$55,'Data Base'!$AU33)="","",HLOOKUP(Configurator!S$14,'Data Base'!$C$1:$BJ$55,'Data Base'!$AU33))</f>
      </c>
    </row>
    <row r="33" spans="1:11" ht="12.75">
      <c r="A33" s="735" t="s">
        <v>5</v>
      </c>
      <c r="B33" s="258" t="s">
        <v>65</v>
      </c>
      <c r="C33" s="279">
        <f>IF(HLOOKUP(Configurator!K$10,'Data Base'!$C$1:$BJ$55,'Data Base'!$AU34)="","",HLOOKUP(Configurator!K$10,'Data Base'!$C$1:$BJ$55,'Data Base'!$AU34))</f>
      </c>
      <c r="D33" s="274">
        <f>IF(HLOOKUP(Configurator!L$10,'Data Base'!$C$1:$BJ$55,'Data Base'!$AU34)="","",HLOOKUP(Configurator!L$10,'Data Base'!$C$1:$BJ$55,'Data Base'!$AU34))</f>
      </c>
      <c r="E33" s="260" t="str">
        <f>IF(HLOOKUP(Configurator!M$14,'Data Base'!$C$1:$BJ$55,'Data Base'!$AU34)="","",HLOOKUP(Configurator!M$14,'Data Base'!$C$1:$BJ$55,'Data Base'!$AU34))</f>
        <v>BW24</v>
      </c>
      <c r="F33" s="261" t="str">
        <f>IF(HLOOKUP(Configurator!N$14,'Data Base'!$C$1:$BJ$55,'Data Base'!$AU34)="","",HLOOKUP(Configurator!N$14,'Data Base'!$C$1:$BJ$55,'Data Base'!$AU34))</f>
        <v>LR24</v>
      </c>
      <c r="G33" s="261" t="str">
        <f>IF(HLOOKUP(Configurator!O$14,'Data Base'!$C$1:$BJ$55,'Data Base'!$AU34)="","",HLOOKUP(Configurator!O$14,'Data Base'!$C$1:$BJ$55,'Data Base'!$AU34))</f>
        <v>LR24</v>
      </c>
      <c r="H33" s="261" t="str">
        <f>IF(HLOOKUP(Configurator!P$14,'Data Base'!$C$1:$BJ$55,'Data Base'!$AU34)="","",HLOOKUP(Configurator!P$14,'Data Base'!$C$1:$BJ$55,'Data Base'!$AU34))</f>
        <v>LR24</v>
      </c>
      <c r="I33" s="261">
        <f>IF(HLOOKUP(Configurator!Q$14,'Data Base'!$C$1:$BJ$55,'Data Base'!$AU34)="","",HLOOKUP(Configurator!Q$14,'Data Base'!$C$1:$BJ$55,'Data Base'!$AU34))</f>
      </c>
      <c r="J33" s="261">
        <f>IF(HLOOKUP(Configurator!R$14,'Data Base'!$C$1:$BJ$55,'Data Base'!$AU34)="","",HLOOKUP(Configurator!R$14,'Data Base'!$C$1:$BJ$55,'Data Base'!$AU34))</f>
      </c>
      <c r="K33" s="262">
        <f>IF(HLOOKUP(Configurator!S$14,'Data Base'!$C$1:$BJ$55,'Data Base'!$AU34)="","",HLOOKUP(Configurator!S$14,'Data Base'!$C$1:$BJ$55,'Data Base'!$AU34))</f>
      </c>
    </row>
    <row r="34" spans="1:11" ht="12.75">
      <c r="A34" s="731"/>
      <c r="B34" s="14" t="s">
        <v>22</v>
      </c>
      <c r="C34" s="226">
        <f>IF(HLOOKUP(Configurator!K$10,'Data Base'!$C$1:$BJ$55,'Data Base'!$AU35)="","",HLOOKUP(Configurator!K$10,'Data Base'!$C$1:$BJ$55,'Data Base'!$AU35))</f>
      </c>
      <c r="D34" s="276">
        <f>IF(HLOOKUP(Configurator!L$10,'Data Base'!$C$1:$BJ$55,'Data Base'!$AU35)="","",HLOOKUP(Configurator!L$10,'Data Base'!$C$1:$BJ$55,'Data Base'!$AU35))</f>
      </c>
      <c r="E34" s="268">
        <f>IF(HLOOKUP(Configurator!M$14,'Data Base'!$C$1:$BJ$55,'Data Base'!$AU35)="","",HLOOKUP(Configurator!M$14,'Data Base'!$C$1:$BJ$55,'Data Base'!$AU35))</f>
        <v>0</v>
      </c>
      <c r="F34" s="269">
        <f>IF(HLOOKUP(Configurator!N$14,'Data Base'!$C$1:$BJ$55,'Data Base'!$AU35)="","",HLOOKUP(Configurator!N$14,'Data Base'!$C$1:$BJ$55,'Data Base'!$AU35))</f>
      </c>
      <c r="G34" s="269">
        <f>IF(HLOOKUP(Configurator!O$14,'Data Base'!$C$1:$BJ$55,'Data Base'!$AU35)="","",HLOOKUP(Configurator!O$14,'Data Base'!$C$1:$BJ$55,'Data Base'!$AU35))</f>
      </c>
      <c r="H34" s="269">
        <f>IF(HLOOKUP(Configurator!P$14,'Data Base'!$C$1:$BJ$55,'Data Base'!$AU35)="","",HLOOKUP(Configurator!P$14,'Data Base'!$C$1:$BJ$55,'Data Base'!$AU35))</f>
      </c>
      <c r="I34" s="269">
        <f>IF(HLOOKUP(Configurator!Q$14,'Data Base'!$C$1:$BJ$55,'Data Base'!$AU35)="","",HLOOKUP(Configurator!Q$14,'Data Base'!$C$1:$BJ$55,'Data Base'!$AU35))</f>
      </c>
      <c r="J34" s="269">
        <f>IF(HLOOKUP(Configurator!R$14,'Data Base'!$C$1:$BJ$55,'Data Base'!$AU35)="","",HLOOKUP(Configurator!R$14,'Data Base'!$C$1:$BJ$55,'Data Base'!$AU35))</f>
      </c>
      <c r="K34" s="270">
        <f>IF(HLOOKUP(Configurator!S$14,'Data Base'!$C$1:$BJ$55,'Data Base'!$AU35)="","",HLOOKUP(Configurator!S$14,'Data Base'!$C$1:$BJ$55,'Data Base'!$AU35))</f>
      </c>
    </row>
    <row r="35" spans="1:11" ht="12.75">
      <c r="A35" s="731"/>
      <c r="B35" s="13" t="s">
        <v>66</v>
      </c>
      <c r="C35" s="238">
        <f>IF(HLOOKUP(Configurator!K$10,'Data Base'!$C$1:$BJ$55,'Data Base'!$AU36)="","",HLOOKUP(Configurator!K$10,'Data Base'!$C$1:$BJ$55,'Data Base'!$AU36))</f>
      </c>
      <c r="D35" s="278">
        <f>IF(HLOOKUP(Configurator!L$10,'Data Base'!$C$1:$BJ$55,'Data Base'!$AU36)="","",HLOOKUP(Configurator!L$10,'Data Base'!$C$1:$BJ$55,'Data Base'!$AU36))</f>
      </c>
      <c r="E35" s="228">
        <f>IF(HLOOKUP(Configurator!M$14,'Data Base'!$C$1:$BJ$55,'Data Base'!$AU36)="","",HLOOKUP(Configurator!M$14,'Data Base'!$C$1:$BJ$55,'Data Base'!$AU36))</f>
        <v>34</v>
      </c>
      <c r="F35" s="229">
        <f>IF(HLOOKUP(Configurator!N$14,'Data Base'!$C$1:$BJ$55,'Data Base'!$AU36)="","",HLOOKUP(Configurator!N$14,'Data Base'!$C$1:$BJ$55,'Data Base'!$AU36))</f>
        <v>100</v>
      </c>
      <c r="G35" s="229">
        <f>IF(HLOOKUP(Configurator!O$14,'Data Base'!$C$1:$BJ$55,'Data Base'!$AU36)="","",HLOOKUP(Configurator!O$14,'Data Base'!$C$1:$BJ$55,'Data Base'!$AU36))</f>
        <v>500</v>
      </c>
      <c r="H35" s="229">
        <f>IF(HLOOKUP(Configurator!P$14,'Data Base'!$C$1:$BJ$55,'Data Base'!$AU36)="","",HLOOKUP(Configurator!P$14,'Data Base'!$C$1:$BJ$55,'Data Base'!$AU36))</f>
        <v>1600</v>
      </c>
      <c r="I35" s="229">
        <f>IF(HLOOKUP(Configurator!Q$14,'Data Base'!$C$1:$BJ$55,'Data Base'!$AU36)="","",HLOOKUP(Configurator!Q$14,'Data Base'!$C$1:$BJ$55,'Data Base'!$AU36))</f>
      </c>
      <c r="J35" s="229">
        <f>IF(HLOOKUP(Configurator!R$14,'Data Base'!$C$1:$BJ$55,'Data Base'!$AU36)="","",HLOOKUP(Configurator!R$14,'Data Base'!$C$1:$BJ$55,'Data Base'!$AU36))</f>
      </c>
      <c r="K35" s="230">
        <f>IF(HLOOKUP(Configurator!S$14,'Data Base'!$C$1:$BJ$55,'Data Base'!$AU36)="","",HLOOKUP(Configurator!S$14,'Data Base'!$C$1:$BJ$55,'Data Base'!$AU36))</f>
      </c>
    </row>
    <row r="36" spans="1:11" ht="12.75">
      <c r="A36" s="731"/>
      <c r="B36" s="258" t="s">
        <v>67</v>
      </c>
      <c r="C36" s="279">
        <f>IF(HLOOKUP(Configurator!K$10,'Data Base'!$C$1:$BJ$55,'Data Base'!$AU37)="","",HLOOKUP(Configurator!K$10,'Data Base'!$C$1:$BJ$55,'Data Base'!$AU37))</f>
      </c>
      <c r="D36" s="274">
        <f>IF(HLOOKUP(Configurator!L$10,'Data Base'!$C$1:$BJ$55,'Data Base'!$AU37)="","",HLOOKUP(Configurator!L$10,'Data Base'!$C$1:$BJ$55,'Data Base'!$AU37))</f>
      </c>
      <c r="E36" s="260" t="str">
        <f>IF(HLOOKUP(Configurator!M$14,'Data Base'!$C$1:$BJ$55,'Data Base'!$AU37)="","",HLOOKUP(Configurator!M$14,'Data Base'!$C$1:$BJ$55,'Data Base'!$AU37))</f>
        <v>LR24</v>
      </c>
      <c r="F36" s="261" t="str">
        <f>IF(HLOOKUP(Configurator!N$14,'Data Base'!$C$1:$BJ$55,'Data Base'!$AU37)="","",HLOOKUP(Configurator!N$14,'Data Base'!$C$1:$BJ$55,'Data Base'!$AU37))</f>
        <v>LR24</v>
      </c>
      <c r="G36" s="261" t="str">
        <f>IF(HLOOKUP(Configurator!O$14,'Data Base'!$C$1:$BJ$55,'Data Base'!$AU37)="","",HLOOKUP(Configurator!O$14,'Data Base'!$C$1:$BJ$55,'Data Base'!$AU37))</f>
        <v>LR24</v>
      </c>
      <c r="H36" s="261" t="str">
        <f>IF(HLOOKUP(Configurator!P$14,'Data Base'!$C$1:$BJ$55,'Data Base'!$AU37)="","",HLOOKUP(Configurator!P$14,'Data Base'!$C$1:$BJ$55,'Data Base'!$AU37))</f>
        <v>BW24</v>
      </c>
      <c r="I36" s="261">
        <f>IF(HLOOKUP(Configurator!Q$14,'Data Base'!$C$1:$BJ$55,'Data Base'!$AU37)="","",HLOOKUP(Configurator!Q$14,'Data Base'!$C$1:$BJ$55,'Data Base'!$AU37))</f>
      </c>
      <c r="J36" s="261">
        <f>IF(HLOOKUP(Configurator!R$14,'Data Base'!$C$1:$BJ$55,'Data Base'!$AU37)="","",HLOOKUP(Configurator!R$14,'Data Base'!$C$1:$BJ$55,'Data Base'!$AU37))</f>
      </c>
      <c r="K36" s="262">
        <f>IF(HLOOKUP(Configurator!S$14,'Data Base'!$C$1:$BJ$55,'Data Base'!$AU37)="","",HLOOKUP(Configurator!S$14,'Data Base'!$C$1:$BJ$55,'Data Base'!$AU37))</f>
      </c>
    </row>
    <row r="37" spans="1:11" ht="12.75">
      <c r="A37" s="731"/>
      <c r="B37" s="14" t="s">
        <v>23</v>
      </c>
      <c r="C37" s="226">
        <f>IF(HLOOKUP(Configurator!K$10,'Data Base'!$C$1:$BJ$55,'Data Base'!$AU38)="","",HLOOKUP(Configurator!K$10,'Data Base'!$C$1:$BJ$55,'Data Base'!$AU38))</f>
      </c>
      <c r="D37" s="276">
        <f>IF(HLOOKUP(Configurator!L$10,'Data Base'!$C$1:$BJ$55,'Data Base'!$AU38)="","",HLOOKUP(Configurator!L$10,'Data Base'!$C$1:$BJ$55,'Data Base'!$AU38))</f>
      </c>
      <c r="E37" s="268">
        <f>IF(HLOOKUP(Configurator!M$14,'Data Base'!$C$1:$BJ$55,'Data Base'!$AU38)="","",HLOOKUP(Configurator!M$14,'Data Base'!$C$1:$BJ$55,'Data Base'!$AU38))</f>
        <v>0</v>
      </c>
      <c r="F37" s="269">
        <f>IF(HLOOKUP(Configurator!N$14,'Data Base'!$C$1:$BJ$55,'Data Base'!$AU38)="","",HLOOKUP(Configurator!N$14,'Data Base'!$C$1:$BJ$55,'Data Base'!$AU38))</f>
        <v>0</v>
      </c>
      <c r="G37" s="269">
        <f>IF(HLOOKUP(Configurator!O$14,'Data Base'!$C$1:$BJ$55,'Data Base'!$AU38)="","",HLOOKUP(Configurator!O$14,'Data Base'!$C$1:$BJ$55,'Data Base'!$AU38))</f>
      </c>
      <c r="H37" s="269">
        <f>IF(HLOOKUP(Configurator!P$14,'Data Base'!$C$1:$BJ$55,'Data Base'!$AU38)="","",HLOOKUP(Configurator!P$14,'Data Base'!$C$1:$BJ$55,'Data Base'!$AU38))</f>
      </c>
      <c r="I37" s="269">
        <f>IF(HLOOKUP(Configurator!Q$14,'Data Base'!$C$1:$BJ$55,'Data Base'!$AU38)="","",HLOOKUP(Configurator!Q$14,'Data Base'!$C$1:$BJ$55,'Data Base'!$AU38))</f>
      </c>
      <c r="J37" s="269">
        <f>IF(HLOOKUP(Configurator!R$14,'Data Base'!$C$1:$BJ$55,'Data Base'!$AU38)="","",HLOOKUP(Configurator!R$14,'Data Base'!$C$1:$BJ$55,'Data Base'!$AU38))</f>
      </c>
      <c r="K37" s="270">
        <f>IF(HLOOKUP(Configurator!S$14,'Data Base'!$C$1:$BJ$55,'Data Base'!$AU38)="","",HLOOKUP(Configurator!S$14,'Data Base'!$C$1:$BJ$55,'Data Base'!$AU38))</f>
      </c>
    </row>
    <row r="38" spans="1:11" ht="12.75">
      <c r="A38" s="732"/>
      <c r="B38" s="13" t="s">
        <v>68</v>
      </c>
      <c r="C38" s="238">
        <f>IF(HLOOKUP(Configurator!K$10,'Data Base'!$C$1:$BJ$55,'Data Base'!$AU39)="","",HLOOKUP(Configurator!K$10,'Data Base'!$C$1:$BJ$55,'Data Base'!$AU39))</f>
      </c>
      <c r="D38" s="278">
        <f>IF(HLOOKUP(Configurator!L$10,'Data Base'!$C$1:$BJ$55,'Data Base'!$AU39)="","",HLOOKUP(Configurator!L$10,'Data Base'!$C$1:$BJ$55,'Data Base'!$AU39))</f>
      </c>
      <c r="E38" s="228">
        <f>IF(HLOOKUP(Configurator!M$14,'Data Base'!$C$1:$BJ$55,'Data Base'!$AU39)="","",HLOOKUP(Configurator!M$14,'Data Base'!$C$1:$BJ$55,'Data Base'!$AU39))</f>
        <v>100</v>
      </c>
      <c r="F38" s="229">
        <f>IF(HLOOKUP(Configurator!N$14,'Data Base'!$C$1:$BJ$55,'Data Base'!$AU39)="","",HLOOKUP(Configurator!N$14,'Data Base'!$C$1:$BJ$55,'Data Base'!$AU39))</f>
        <v>500</v>
      </c>
      <c r="G38" s="229">
        <f>IF(HLOOKUP(Configurator!O$14,'Data Base'!$C$1:$BJ$55,'Data Base'!$AU39)="","",HLOOKUP(Configurator!O$14,'Data Base'!$C$1:$BJ$55,'Data Base'!$AU39))</f>
        <v>1600</v>
      </c>
      <c r="H38" s="229">
        <f>IF(HLOOKUP(Configurator!P$14,'Data Base'!$C$1:$BJ$55,'Data Base'!$AU39)="","",HLOOKUP(Configurator!P$14,'Data Base'!$C$1:$BJ$55,'Data Base'!$AU39))</f>
        <v>16000</v>
      </c>
      <c r="I38" s="229">
        <f>IF(HLOOKUP(Configurator!Q$14,'Data Base'!$C$1:$BJ$55,'Data Base'!$AU39)="","",HLOOKUP(Configurator!Q$14,'Data Base'!$C$1:$BJ$55,'Data Base'!$AU39))</f>
      </c>
      <c r="J38" s="229">
        <f>IF(HLOOKUP(Configurator!R$14,'Data Base'!$C$1:$BJ$55,'Data Base'!$AU39)="","",HLOOKUP(Configurator!R$14,'Data Base'!$C$1:$BJ$55,'Data Base'!$AU39))</f>
      </c>
      <c r="K38" s="230">
        <f>IF(HLOOKUP(Configurator!S$14,'Data Base'!$C$1:$BJ$55,'Data Base'!$AU39)="","",HLOOKUP(Configurator!S$14,'Data Base'!$C$1:$BJ$55,'Data Base'!$AU39))</f>
      </c>
    </row>
    <row r="39" spans="1:11" ht="12.75">
      <c r="A39" s="730" t="s">
        <v>1</v>
      </c>
      <c r="B39" s="258" t="s">
        <v>69</v>
      </c>
      <c r="C39" s="280">
        <f>IF(HLOOKUP(Configurator!K$10,'Data Base'!$C$1:$BJ$55,'Data Base'!$AU40)="","",HLOOKUP(Configurator!K$10,'Data Base'!$C$1:$BJ$55,'Data Base'!$AU40))</f>
        <v>1917</v>
      </c>
      <c r="D39" s="291">
        <f>IF(HLOOKUP(Configurator!L$10,'Data Base'!$C$1:$BJ$55,'Data Base'!$AU40)="","",HLOOKUP(Configurator!L$10,'Data Base'!$C$1:$BJ$55,'Data Base'!$AU40))</f>
        <v>1917</v>
      </c>
      <c r="E39" s="281">
        <f>IF(HLOOKUP(Configurator!M$14,'Data Base'!$C$1:$BJ$55,'Data Base'!$AU40)="","",HLOOKUP(Configurator!M$14,'Data Base'!$C$1:$BJ$55,'Data Base'!$AU40))</f>
      </c>
      <c r="F39" s="273">
        <f>IF(HLOOKUP(Configurator!N$14,'Data Base'!$C$1:$BJ$55,'Data Base'!$AU40)="","",HLOOKUP(Configurator!N$14,'Data Base'!$C$1:$BJ$55,'Data Base'!$AU40))</f>
      </c>
      <c r="G39" s="273">
        <f>IF(HLOOKUP(Configurator!O$14,'Data Base'!$C$1:$BJ$55,'Data Base'!$AU40)="","",HLOOKUP(Configurator!O$14,'Data Base'!$C$1:$BJ$55,'Data Base'!$AU40))</f>
      </c>
      <c r="H39" s="273">
        <f>IF(HLOOKUP(Configurator!P$14,'Data Base'!$C$1:$BJ$55,'Data Base'!$AU40)="","",HLOOKUP(Configurator!P$14,'Data Base'!$C$1:$BJ$55,'Data Base'!$AU40))</f>
      </c>
      <c r="I39" s="273">
        <f>IF(HLOOKUP(Configurator!Q$14,'Data Base'!$C$1:$BJ$55,'Data Base'!$AU40)="","",HLOOKUP(Configurator!Q$14,'Data Base'!$C$1:$BJ$55,'Data Base'!$AU40))</f>
      </c>
      <c r="J39" s="273">
        <f>IF(HLOOKUP(Configurator!R$14,'Data Base'!$C$1:$BJ$55,'Data Base'!$AU40)="","",HLOOKUP(Configurator!R$14,'Data Base'!$C$1:$BJ$55,'Data Base'!$AU40))</f>
      </c>
      <c r="K39" s="274">
        <f>IF(HLOOKUP(Configurator!S$14,'Data Base'!$C$1:$BJ$55,'Data Base'!$AU40)="","",HLOOKUP(Configurator!S$14,'Data Base'!$C$1:$BJ$55,'Data Base'!$AU40))</f>
      </c>
    </row>
    <row r="40" spans="1:11" ht="12.75">
      <c r="A40" s="731"/>
      <c r="B40" s="14" t="s">
        <v>70</v>
      </c>
      <c r="C40" s="733">
        <f>IF(HLOOKUP(Configurator!K$10,'Data Base'!$C$1:$BJ$55,'Data Base'!$AU41)="","",HLOOKUP(Configurator!K$10,'Data Base'!$C$1:$BJ$55,'Data Base'!$AU41))</f>
      </c>
      <c r="D40" s="734">
        <f>IF(HLOOKUP(Configurator!L$10,'Data Base'!$C$1:$BJ$55,'Data Base'!$AU41)="","",HLOOKUP(Configurator!L$10,'Data Base'!$C$1:$BJ$55,'Data Base'!$AU41))</f>
      </c>
      <c r="E40" s="275">
        <f>IF(HLOOKUP(Configurator!M$14,'Data Base'!$C$1:$BJ$55,'Data Base'!$AU41)="","",HLOOKUP(Configurator!M$14,'Data Base'!$C$1:$BJ$55,'Data Base'!$AU41))</f>
      </c>
      <c r="F40" s="227">
        <f>IF(HLOOKUP(Configurator!N$14,'Data Base'!$C$1:$BJ$55,'Data Base'!$AU41)="","",HLOOKUP(Configurator!N$14,'Data Base'!$C$1:$BJ$55,'Data Base'!$AU41))</f>
      </c>
      <c r="G40" s="227">
        <f>IF(HLOOKUP(Configurator!O$14,'Data Base'!$C$1:$BJ$55,'Data Base'!$AU41)="","",HLOOKUP(Configurator!O$14,'Data Base'!$C$1:$BJ$55,'Data Base'!$AU41))</f>
      </c>
      <c r="H40" s="227">
        <f>IF(HLOOKUP(Configurator!P$14,'Data Base'!$C$1:$BJ$55,'Data Base'!$AU41)="","",HLOOKUP(Configurator!P$14,'Data Base'!$C$1:$BJ$55,'Data Base'!$AU41))</f>
      </c>
      <c r="I40" s="227">
        <f>IF(HLOOKUP(Configurator!Q$14,'Data Base'!$C$1:$BJ$55,'Data Base'!$AU41)="","",HLOOKUP(Configurator!Q$14,'Data Base'!$C$1:$BJ$55,'Data Base'!$AU41))</f>
      </c>
      <c r="J40" s="227">
        <f>IF(HLOOKUP(Configurator!R$14,'Data Base'!$C$1:$BJ$55,'Data Base'!$AU41)="","",HLOOKUP(Configurator!R$14,'Data Base'!$C$1:$BJ$55,'Data Base'!$AU41))</f>
      </c>
      <c r="K40" s="276">
        <f>IF(HLOOKUP(Configurator!S$14,'Data Base'!$C$1:$BJ$55,'Data Base'!$AU41)="","",HLOOKUP(Configurator!S$14,'Data Base'!$C$1:$BJ$55,'Data Base'!$AU41))</f>
      </c>
    </row>
    <row r="41" spans="1:11" ht="12.75">
      <c r="A41" s="732"/>
      <c r="B41" s="13" t="s">
        <v>71</v>
      </c>
      <c r="C41" s="238">
        <f>IF(HLOOKUP(Configurator!K$10,'Data Base'!$C$1:$BJ$55,'Data Base'!$AU42)="","",HLOOKUP(Configurator!K$10,'Data Base'!$C$1:$BJ$55,'Data Base'!$AU42))</f>
      </c>
      <c r="D41" s="278">
        <f>IF(HLOOKUP(Configurator!L$10,'Data Base'!$C$1:$BJ$55,'Data Base'!$AU42)="","",HLOOKUP(Configurator!L$10,'Data Base'!$C$1:$BJ$55,'Data Base'!$AU42))</f>
      </c>
      <c r="E41" s="228" t="str">
        <f>IF(HLOOKUP(Configurator!M$14,'Data Base'!$C$1:$BJ$55,'Data Base'!$AU42)="","",HLOOKUP(Configurator!M$14,'Data Base'!$C$1:$BJ$55,'Data Base'!$AU42))</f>
        <v>1854</v>
      </c>
      <c r="F41" s="229" t="str">
        <f>IF(HLOOKUP(Configurator!N$14,'Data Base'!$C$1:$BJ$55,'Data Base'!$AU42)="","",HLOOKUP(Configurator!N$14,'Data Base'!$C$1:$BJ$55,'Data Base'!$AU42))</f>
        <v>1021</v>
      </c>
      <c r="G41" s="229" t="str">
        <f>IF(HLOOKUP(Configurator!O$14,'Data Base'!$C$1:$BJ$55,'Data Base'!$AU42)="","",HLOOKUP(Configurator!O$14,'Data Base'!$C$1:$BJ$55,'Data Base'!$AU42))</f>
        <v>604</v>
      </c>
      <c r="H41" s="229" t="str">
        <f>IF(HLOOKUP(Configurator!P$14,'Data Base'!$C$1:$BJ$55,'Data Base'!$AU42)="","",HLOOKUP(Configurator!P$14,'Data Base'!$C$1:$BJ$55,'Data Base'!$AU42))</f>
        <v>125</v>
      </c>
      <c r="I41" s="229">
        <f>IF(HLOOKUP(Configurator!Q$14,'Data Base'!$C$1:$BJ$55,'Data Base'!$AU42)="","",HLOOKUP(Configurator!Q$14,'Data Base'!$C$1:$BJ$55,'Data Base'!$AU42))</f>
      </c>
      <c r="J41" s="229">
        <f>IF(HLOOKUP(Configurator!R$14,'Data Base'!$C$1:$BJ$55,'Data Base'!$AU42)="","",HLOOKUP(Configurator!R$14,'Data Base'!$C$1:$BJ$55,'Data Base'!$AU42))</f>
      </c>
      <c r="K41" s="230">
        <f>IF(HLOOKUP(Configurator!S$14,'Data Base'!$C$1:$BJ$55,'Data Base'!$AU42)="","",HLOOKUP(Configurator!S$14,'Data Base'!$C$1:$BJ$55,'Data Base'!$AU42))</f>
      </c>
    </row>
    <row r="42" spans="1:11" ht="12.75">
      <c r="A42" s="728" t="s">
        <v>2</v>
      </c>
      <c r="B42" s="258" t="s">
        <v>72</v>
      </c>
      <c r="C42" s="279">
        <f>IF(HLOOKUP(Configurator!K$10,'Data Base'!$C$1:$BJ$55,'Data Base'!$AU43)="","",HLOOKUP(Configurator!K$10,'Data Base'!$C$1:$BJ$55,'Data Base'!$AU43))</f>
      </c>
      <c r="D42" s="274">
        <f>IF(HLOOKUP(Configurator!L$10,'Data Base'!$C$1:$BJ$55,'Data Base'!$AU43)="","",HLOOKUP(Configurator!L$10,'Data Base'!$C$1:$BJ$55,'Data Base'!$AU43))</f>
      </c>
      <c r="E42" s="282">
        <f>IF(HLOOKUP(Configurator!M$14,'Data Base'!$C$1:$BJ$55,'Data Base'!$AU43)="","",HLOOKUP(Configurator!M$14,'Data Base'!$C$1:$BJ$55,'Data Base'!$AU43))</f>
        <v>-0.5</v>
      </c>
      <c r="F42" s="283">
        <f>IF(HLOOKUP(Configurator!N$14,'Data Base'!$C$1:$BJ$55,'Data Base'!$AU43)="","",HLOOKUP(Configurator!N$14,'Data Base'!$C$1:$BJ$55,'Data Base'!$AU43))</f>
        <v>2</v>
      </c>
      <c r="G42" s="283">
        <f>IF(HLOOKUP(Configurator!O$14,'Data Base'!$C$1:$BJ$55,'Data Base'!$AU43)="","",HLOOKUP(Configurator!O$14,'Data Base'!$C$1:$BJ$55,'Data Base'!$AU43))</f>
        <v>-0.5</v>
      </c>
      <c r="H42" s="283">
        <f>IF(HLOOKUP(Configurator!P$14,'Data Base'!$C$1:$BJ$55,'Data Base'!$AU43)="","",HLOOKUP(Configurator!P$14,'Data Base'!$C$1:$BJ$55,'Data Base'!$AU43))</f>
        <v>2</v>
      </c>
      <c r="I42" s="283">
        <f>IF(HLOOKUP(Configurator!Q$14,'Data Base'!$C$1:$BJ$55,'Data Base'!$AU43)="","",HLOOKUP(Configurator!Q$14,'Data Base'!$C$1:$BJ$55,'Data Base'!$AU43))</f>
      </c>
      <c r="J42" s="283">
        <f>IF(HLOOKUP(Configurator!R$14,'Data Base'!$C$1:$BJ$55,'Data Base'!$AU43)="","",HLOOKUP(Configurator!R$14,'Data Base'!$C$1:$BJ$55,'Data Base'!$AU43))</f>
      </c>
      <c r="K42" s="284">
        <f>IF(HLOOKUP(Configurator!S$14,'Data Base'!$C$1:$BJ$55,'Data Base'!$AU43)="","",HLOOKUP(Configurator!S$14,'Data Base'!$C$1:$BJ$55,'Data Base'!$AU43))</f>
      </c>
    </row>
    <row r="43" spans="1:11" ht="12.75">
      <c r="A43" s="729"/>
      <c r="B43" s="13" t="s">
        <v>73</v>
      </c>
      <c r="C43" s="238">
        <f>IF(HLOOKUP(Configurator!K$10,'Data Base'!$C$1:$BJ$55,'Data Base'!$AU44)="","",HLOOKUP(Configurator!K$10,'Data Base'!$C$1:$BJ$55,'Data Base'!$AU44))</f>
      </c>
      <c r="D43" s="278">
        <f>IF(HLOOKUP(Configurator!L$10,'Data Base'!$C$1:$BJ$55,'Data Base'!$AU44)="","",HLOOKUP(Configurator!L$10,'Data Base'!$C$1:$BJ$55,'Data Base'!$AU44))</f>
      </c>
      <c r="E43" s="223" t="str">
        <f>IF(HLOOKUP(Configurator!M$14,'Data Base'!$C$1:$BJ$55,'Data Base'!$AU44)="","",HLOOKUP(Configurator!M$14,'Data Base'!$C$1:$BJ$55,'Data Base'!$AU44))</f>
        <v>Norm</v>
      </c>
      <c r="F43" s="224" t="str">
        <f>IF(HLOOKUP(Configurator!N$14,'Data Base'!$C$1:$BJ$55,'Data Base'!$AU44)="","",HLOOKUP(Configurator!N$14,'Data Base'!$C$1:$BJ$55,'Data Base'!$AU44))</f>
        <v>Norm</v>
      </c>
      <c r="G43" s="224" t="str">
        <f>IF(HLOOKUP(Configurator!O$14,'Data Base'!$C$1:$BJ$55,'Data Base'!$AU44)="","",HLOOKUP(Configurator!O$14,'Data Base'!$C$1:$BJ$55,'Data Base'!$AU44))</f>
        <v>Norm</v>
      </c>
      <c r="H43" s="224" t="str">
        <f>IF(HLOOKUP(Configurator!P$14,'Data Base'!$C$1:$BJ$55,'Data Base'!$AU44)="","",HLOOKUP(Configurator!P$14,'Data Base'!$C$1:$BJ$55,'Data Base'!$AU44))</f>
        <v>Norm</v>
      </c>
      <c r="I43" s="224">
        <f>IF(HLOOKUP(Configurator!Q$14,'Data Base'!$C$1:$BJ$55,'Data Base'!$AU44)="","",HLOOKUP(Configurator!Q$14,'Data Base'!$C$1:$BJ$55,'Data Base'!$AU44))</f>
      </c>
      <c r="J43" s="224">
        <f>IF(HLOOKUP(Configurator!R$14,'Data Base'!$C$1:$BJ$55,'Data Base'!$AU44)="","",HLOOKUP(Configurator!R$14,'Data Base'!$C$1:$BJ$55,'Data Base'!$AU44))</f>
      </c>
      <c r="K43" s="225">
        <f>IF(HLOOKUP(Configurator!S$14,'Data Base'!$C$1:$BJ$55,'Data Base'!$AU44)="","",HLOOKUP(Configurator!S$14,'Data Base'!$C$1:$BJ$55,'Data Base'!$AU44))</f>
      </c>
    </row>
    <row r="44" spans="1:11" ht="12.75">
      <c r="A44" s="730" t="s">
        <v>27</v>
      </c>
      <c r="B44" s="258" t="s">
        <v>74</v>
      </c>
      <c r="C44" s="279">
        <f>IF(HLOOKUP(Configurator!K$10,'Data Base'!$C$1:$BJ$55,'Data Base'!$AU45)="","",HLOOKUP(Configurator!K$10,'Data Base'!$C$1:$BJ$55,'Data Base'!$AU45))</f>
      </c>
      <c r="D44" s="274">
        <f>IF(HLOOKUP(Configurator!L$10,'Data Base'!$C$1:$BJ$55,'Data Base'!$AU45)="","",HLOOKUP(Configurator!L$10,'Data Base'!$C$1:$BJ$55,'Data Base'!$AU45))</f>
      </c>
      <c r="E44" s="282">
        <f>IF(HLOOKUP(Configurator!M$14,'Data Base'!$C$1:$BJ$55,'Data Base'!$AU45)="","",HLOOKUP(Configurator!M$14,'Data Base'!$C$1:$BJ$55,'Data Base'!$AU45)+Configurator!$J$30)</f>
        <v>0</v>
      </c>
      <c r="F44" s="282">
        <f>IF(HLOOKUP(Configurator!N$14,'Data Base'!$C$1:$BJ$55,'Data Base'!$AU45)="","",HLOOKUP(Configurator!N$14,'Data Base'!$C$1:$BJ$55,'Data Base'!$AU45)+Configurator!$J$30)</f>
        <v>-1</v>
      </c>
      <c r="G44" s="282">
        <f>IF(HLOOKUP(Configurator!O$14,'Data Base'!$C$1:$BJ$55,'Data Base'!$AU45)="","",HLOOKUP(Configurator!O$14,'Data Base'!$C$1:$BJ$55,'Data Base'!$AU45)+Configurator!$J$30)</f>
        <v>-1</v>
      </c>
      <c r="H44" s="282">
        <f>IF(HLOOKUP(Configurator!P$14,'Data Base'!$C$1:$BJ$55,'Data Base'!$AU45)="","",HLOOKUP(Configurator!P$14,'Data Base'!$C$1:$BJ$55,'Data Base'!$AU45)+Configurator!$J$30)</f>
        <v>0</v>
      </c>
      <c r="I44" s="282">
        <f>IF(HLOOKUP(Configurator!Q$14,'Data Base'!$C$1:$BJ$55,'Data Base'!$AU45)="","",HLOOKUP(Configurator!Q$14,'Data Base'!$C$1:$BJ$55,'Data Base'!$AU45)+Configurator!$J$30)</f>
      </c>
      <c r="J44" s="282">
        <f>IF(HLOOKUP(Configurator!R$14,'Data Base'!$C$1:$BJ$55,'Data Base'!$AU45)="","",HLOOKUP(Configurator!R$14,'Data Base'!$C$1:$BJ$55,'Data Base'!$AU45)+Configurator!$J$30)</f>
      </c>
      <c r="K44" s="284">
        <f>IF(HLOOKUP(Configurator!S$14,'Data Base'!$C$1:$BJ$55,'Data Base'!$AU45)="","",HLOOKUP(Configurator!S$14,'Data Base'!$C$1:$BJ$55,'Data Base'!$AU45)+Configurator!$J$30)</f>
      </c>
    </row>
    <row r="45" spans="1:11" ht="12.75">
      <c r="A45" s="731"/>
      <c r="B45" s="14" t="s">
        <v>75</v>
      </c>
      <c r="C45" s="226">
        <f>IF(HLOOKUP(Configurator!K$10,'Data Base'!$C$1:$BJ$55,'Data Base'!$AU46)="","",HLOOKUP(Configurator!K$10,'Data Base'!$C$1:$BJ$55,'Data Base'!$AU46))</f>
      </c>
      <c r="D45" s="276">
        <f>IF(HLOOKUP(Configurator!L$10,'Data Base'!$C$1:$BJ$55,'Data Base'!$AU46)="","",HLOOKUP(Configurator!L$10,'Data Base'!$C$1:$BJ$55,'Data Base'!$AU46))</f>
      </c>
      <c r="E45" s="264">
        <f>IF(HLOOKUP(Configurator!M$14,'Data Base'!$C$1:$BJ$55,'Data Base'!$AU46)="","",HLOOKUP(Configurator!M$14,'Data Base'!$C$1:$BJ$55,'Data Base'!$AU46))</f>
        <v>4</v>
      </c>
      <c r="F45" s="265">
        <f>IF(HLOOKUP(Configurator!N$14,'Data Base'!$C$1:$BJ$55,'Data Base'!$AU46)="","",HLOOKUP(Configurator!N$14,'Data Base'!$C$1:$BJ$55,'Data Base'!$AU46))</f>
        <v>4</v>
      </c>
      <c r="G45" s="265">
        <f>IF(HLOOKUP(Configurator!O$14,'Data Base'!$C$1:$BJ$55,'Data Base'!$AU46)="","",HLOOKUP(Configurator!O$14,'Data Base'!$C$1:$BJ$55,'Data Base'!$AU46))</f>
        <v>2</v>
      </c>
      <c r="H45" s="265">
        <f>IF(HLOOKUP(Configurator!P$14,'Data Base'!$C$1:$BJ$55,'Data Base'!$AU46)="","",HLOOKUP(Configurator!P$14,'Data Base'!$C$1:$BJ$55,'Data Base'!$AU46))</f>
        <v>2</v>
      </c>
      <c r="I45" s="265">
        <f>IF(HLOOKUP(Configurator!Q$14,'Data Base'!$C$1:$BJ$55,'Data Base'!$AU46)="","",HLOOKUP(Configurator!Q$14,'Data Base'!$C$1:$BJ$55,'Data Base'!$AU46))</f>
      </c>
      <c r="J45" s="265">
        <f>IF(HLOOKUP(Configurator!R$14,'Data Base'!$C$1:$BJ$55,'Data Base'!$AU46)="","",HLOOKUP(Configurator!R$14,'Data Base'!$C$1:$BJ$55,'Data Base'!$AU46))</f>
      </c>
      <c r="K45" s="266">
        <f>IF(HLOOKUP(Configurator!S$14,'Data Base'!$C$1:$BJ$55,'Data Base'!$AU46)="","",HLOOKUP(Configurator!S$14,'Data Base'!$C$1:$BJ$55,'Data Base'!$AU46))</f>
      </c>
    </row>
    <row r="46" spans="1:11" ht="12.75">
      <c r="A46" s="731"/>
      <c r="B46" s="14" t="s">
        <v>76</v>
      </c>
      <c r="C46" s="226">
        <f>IF(HLOOKUP(Configurator!K$10,'Data Base'!$C$1:$BJ$55,'Data Base'!$AU47)="","",HLOOKUP(Configurator!K$10,'Data Base'!$C$1:$BJ$55,'Data Base'!$AU47))</f>
      </c>
      <c r="D46" s="276">
        <f>IF(HLOOKUP(Configurator!L$10,'Data Base'!$C$1:$BJ$55,'Data Base'!$AU47)="","",HLOOKUP(Configurator!L$10,'Data Base'!$C$1:$BJ$55,'Data Base'!$AU47))</f>
      </c>
      <c r="E46" s="264">
        <f>IF(HLOOKUP(Configurator!M$14,'Data Base'!$C$1:$BJ$55,'Data Base'!$AU47)="","",HLOOKUP(Configurator!M$14,'Data Base'!$C$1:$BJ$55,'Data Base'!$AU47))</f>
        <v>5</v>
      </c>
      <c r="F46" s="265">
        <f>IF(HLOOKUP(Configurator!N$14,'Data Base'!$C$1:$BJ$55,'Data Base'!$AU47)="","",HLOOKUP(Configurator!N$14,'Data Base'!$C$1:$BJ$55,'Data Base'!$AU47))</f>
        <v>4</v>
      </c>
      <c r="G46" s="265">
        <f>IF(HLOOKUP(Configurator!O$14,'Data Base'!$C$1:$BJ$55,'Data Base'!$AU47)="","",HLOOKUP(Configurator!O$14,'Data Base'!$C$1:$BJ$55,'Data Base'!$AU47))</f>
        <v>2</v>
      </c>
      <c r="H46" s="265" t="str">
        <f>IF(HLOOKUP(Configurator!P$14,'Data Base'!$C$1:$BJ$55,'Data Base'!$AU47)="","",HLOOKUP(Configurator!P$14,'Data Base'!$C$1:$BJ$55,'Data Base'!$AU47))</f>
        <v>0</v>
      </c>
      <c r="I46" s="265">
        <f>IF(HLOOKUP(Configurator!Q$14,'Data Base'!$C$1:$BJ$55,'Data Base'!$AU47)="","",HLOOKUP(Configurator!Q$14,'Data Base'!$C$1:$BJ$55,'Data Base'!$AU47))</f>
      </c>
      <c r="J46" s="265">
        <f>IF(HLOOKUP(Configurator!R$14,'Data Base'!$C$1:$BJ$55,'Data Base'!$AU47)="","",HLOOKUP(Configurator!R$14,'Data Base'!$C$1:$BJ$55,'Data Base'!$AU47))</f>
      </c>
      <c r="K46" s="266">
        <f>IF(HLOOKUP(Configurator!S$14,'Data Base'!$C$1:$BJ$55,'Data Base'!$AU47)="","",HLOOKUP(Configurator!S$14,'Data Base'!$C$1:$BJ$55,'Data Base'!$AU47))</f>
      </c>
    </row>
    <row r="47" spans="1:11" ht="12.75">
      <c r="A47" s="732"/>
      <c r="B47" s="13" t="s">
        <v>77</v>
      </c>
      <c r="C47" s="238">
        <f>IF(HLOOKUP(Configurator!K$10,'Data Base'!$C$1:$BJ$55,'Data Base'!$AU48)="","",HLOOKUP(Configurator!K$10,'Data Base'!$C$1:$BJ$55,'Data Base'!$AU48))</f>
      </c>
      <c r="D47" s="278">
        <f>IF(HLOOKUP(Configurator!L$10,'Data Base'!$C$1:$BJ$55,'Data Base'!$AU48)="","",HLOOKUP(Configurator!L$10,'Data Base'!$C$1:$BJ$55,'Data Base'!$AU48))</f>
      </c>
      <c r="E47" s="228">
        <f>IF(HLOOKUP(Configurator!M$14,'Data Base'!$C$1:$BJ$55,'Data Base'!$AU48)="","",HLOOKUP(Configurator!M$14,'Data Base'!$C$1:$BJ$55,'Data Base'!$AU48))</f>
        <v>200</v>
      </c>
      <c r="F47" s="229">
        <f>IF(HLOOKUP(Configurator!N$14,'Data Base'!$C$1:$BJ$55,'Data Base'!$AU48)="","",HLOOKUP(Configurator!N$14,'Data Base'!$C$1:$BJ$55,'Data Base'!$AU48))</f>
        <v>200</v>
      </c>
      <c r="G47" s="229">
        <f>IF(HLOOKUP(Configurator!O$14,'Data Base'!$C$1:$BJ$55,'Data Base'!$AU48)="","",HLOOKUP(Configurator!O$14,'Data Base'!$C$1:$BJ$55,'Data Base'!$AU48))</f>
        <v>500</v>
      </c>
      <c r="H47" s="229">
        <f>IF(HLOOKUP(Configurator!P$14,'Data Base'!$C$1:$BJ$55,'Data Base'!$AU48)="","",HLOOKUP(Configurator!P$14,'Data Base'!$C$1:$BJ$55,'Data Base'!$AU48))</f>
        <v>100</v>
      </c>
      <c r="I47" s="229">
        <f>IF(HLOOKUP(Configurator!Q$14,'Data Base'!$C$1:$BJ$55,'Data Base'!$AU48)="","",HLOOKUP(Configurator!Q$14,'Data Base'!$C$1:$BJ$55,'Data Base'!$AU48))</f>
      </c>
      <c r="J47" s="229">
        <f>IF(HLOOKUP(Configurator!R$14,'Data Base'!$C$1:$BJ$55,'Data Base'!$AU48)="","",HLOOKUP(Configurator!R$14,'Data Base'!$C$1:$BJ$55,'Data Base'!$AU48))</f>
      </c>
      <c r="K47" s="230">
        <f>IF(HLOOKUP(Configurator!S$14,'Data Base'!$C$1:$BJ$55,'Data Base'!$AU48)="","",HLOOKUP(Configurator!S$14,'Data Base'!$C$1:$BJ$55,'Data Base'!$AU48))</f>
      </c>
    </row>
    <row r="48" spans="1:11" ht="12.75">
      <c r="A48" s="728" t="s">
        <v>3</v>
      </c>
      <c r="B48" s="258" t="s">
        <v>78</v>
      </c>
      <c r="C48" s="279">
        <f>IF(HLOOKUP(Configurator!K$10,'Data Base'!$C$1:$BJ$55,'Data Base'!$AU49)="","",HLOOKUP(Configurator!K$10,'Data Base'!$C$1:$BJ$55,'Data Base'!$AU49))</f>
      </c>
      <c r="D48" s="274">
        <f>IF(HLOOKUP(Configurator!L$10,'Data Base'!$C$1:$BJ$55,'Data Base'!$AU49)="","",HLOOKUP(Configurator!L$10,'Data Base'!$C$1:$BJ$55,'Data Base'!$AU49))</f>
      </c>
      <c r="E48" s="282">
        <f>IF(HLOOKUP(Configurator!M$14,'Data Base'!$C$1:$BJ$55,'Data Base'!$AU49)="","",HLOOKUP(Configurator!M$14,'Data Base'!$C$1:$BJ$55,'Data Base'!$AU49)+Configurator!$J$30)</f>
        <v>2</v>
      </c>
      <c r="F48" s="282">
        <f>IF(HLOOKUP(Configurator!N$14,'Data Base'!$C$1:$BJ$55,'Data Base'!$AU49)="","",HLOOKUP(Configurator!N$14,'Data Base'!$C$1:$BJ$55,'Data Base'!$AU49)+Configurator!$J$30)</f>
        <v>0</v>
      </c>
      <c r="G48" s="282">
        <f>IF(HLOOKUP(Configurator!O$14,'Data Base'!$C$1:$BJ$55,'Data Base'!$AU49)="","",HLOOKUP(Configurator!O$14,'Data Base'!$C$1:$BJ$55,'Data Base'!$AU49)+Configurator!$J$30)</f>
        <v>-1</v>
      </c>
      <c r="H48" s="282">
        <f>IF(HLOOKUP(Configurator!P$14,'Data Base'!$C$1:$BJ$55,'Data Base'!$AU49)="","",HLOOKUP(Configurator!P$14,'Data Base'!$C$1:$BJ$55,'Data Base'!$AU49)+Configurator!$J$30)</f>
        <v>-3</v>
      </c>
      <c r="I48" s="282">
        <f>IF(HLOOKUP(Configurator!Q$14,'Data Base'!$C$1:$BJ$55,'Data Base'!$AU49)="","",HLOOKUP(Configurator!Q$14,'Data Base'!$C$1:$BJ$55,'Data Base'!$AU49)+Configurator!$J$30)</f>
      </c>
      <c r="J48" s="282">
        <f>IF(HLOOKUP(Configurator!R$14,'Data Base'!$C$1:$BJ$55,'Data Base'!$AU49)="","",HLOOKUP(Configurator!R$14,'Data Base'!$C$1:$BJ$55,'Data Base'!$AU49)+Configurator!$J$30)</f>
      </c>
      <c r="K48" s="284">
        <f>IF(HLOOKUP(Configurator!S$14,'Data Base'!$C$1:$BJ$55,'Data Base'!$AU49)="","",HLOOKUP(Configurator!S$14,'Data Base'!$C$1:$BJ$55,'Data Base'!$AU49)+Configurator!$J$30)</f>
      </c>
    </row>
    <row r="49" spans="1:11" ht="12.75">
      <c r="A49" s="729"/>
      <c r="B49" s="13" t="s">
        <v>79</v>
      </c>
      <c r="C49" s="238">
        <f>IF(HLOOKUP(Configurator!K$10,'Data Base'!$C$1:$BJ$55,'Data Base'!$AU50)="","",HLOOKUP(Configurator!K$10,'Data Base'!$C$1:$BJ$55,'Data Base'!$AU50))</f>
      </c>
      <c r="D49" s="278">
        <f>IF(HLOOKUP(Configurator!L$10,'Data Base'!$C$1:$BJ$55,'Data Base'!$AU50)="","",HLOOKUP(Configurator!L$10,'Data Base'!$C$1:$BJ$55,'Data Base'!$AU50))</f>
      </c>
      <c r="E49" s="223">
        <f>IF(HLOOKUP(Configurator!M$14,'Data Base'!$C$1:$BJ$55,'Data Base'!$AU50)="","",HLOOKUP(Configurator!M$14,'Data Base'!$C$1:$BJ$55,'Data Base'!$AU50))</f>
        <v>100</v>
      </c>
      <c r="F49" s="224">
        <f>IF(HLOOKUP(Configurator!N$14,'Data Base'!$C$1:$BJ$55,'Data Base'!$AU50)="","",HLOOKUP(Configurator!N$14,'Data Base'!$C$1:$BJ$55,'Data Base'!$AU50))</f>
        <v>80</v>
      </c>
      <c r="G49" s="224">
        <f>IF(HLOOKUP(Configurator!O$14,'Data Base'!$C$1:$BJ$55,'Data Base'!$AU50)="","",HLOOKUP(Configurator!O$14,'Data Base'!$C$1:$BJ$55,'Data Base'!$AU50))</f>
        <v>50</v>
      </c>
      <c r="H49" s="224">
        <f>IF(HLOOKUP(Configurator!P$14,'Data Base'!$C$1:$BJ$55,'Data Base'!$AU50)="","",HLOOKUP(Configurator!P$14,'Data Base'!$C$1:$BJ$55,'Data Base'!$AU50))</f>
        <v>50</v>
      </c>
      <c r="I49" s="224">
        <f>IF(HLOOKUP(Configurator!Q$14,'Data Base'!$C$1:$BJ$55,'Data Base'!$AU50)="","",HLOOKUP(Configurator!Q$14,'Data Base'!$C$1:$BJ$55,'Data Base'!$AU50))</f>
      </c>
      <c r="J49" s="224">
        <f>IF(HLOOKUP(Configurator!R$14,'Data Base'!$C$1:$BJ$55,'Data Base'!$AU50)="","",HLOOKUP(Configurator!R$14,'Data Base'!$C$1:$BJ$55,'Data Base'!$AU50))</f>
      </c>
      <c r="K49" s="225">
        <f>IF(HLOOKUP(Configurator!S$14,'Data Base'!$C$1:$BJ$55,'Data Base'!$AU50)="","",HLOOKUP(Configurator!S$14,'Data Base'!$C$1:$BJ$55,'Data Base'!$AU50))</f>
      </c>
    </row>
    <row r="50" spans="1:11" ht="12.75">
      <c r="A50" s="728" t="s">
        <v>4</v>
      </c>
      <c r="B50" s="258" t="s">
        <v>80</v>
      </c>
      <c r="C50" s="285" t="str">
        <f>IF(HLOOKUP(Configurator!K$10,'Data Base'!$C$1:$BJ$55,'Data Base'!$AU51)="","",HLOOKUP(Configurator!K$10,'Data Base'!$C$1:$BJ$55,'Data Base'!$AU51))</f>
        <v>0</v>
      </c>
      <c r="D50" s="292" t="str">
        <f>IF(HLOOKUP(Configurator!L$10,'Data Base'!$C$1:$BJ$55,'Data Base'!$AU51)="","",HLOOKUP(Configurator!L$10,'Data Base'!$C$1:$BJ$55,'Data Base'!$AU51))</f>
        <v>0</v>
      </c>
      <c r="E50" s="281">
        <f>IF(HLOOKUP(Configurator!M$14,'Data Base'!$C$1:$BJ$55,'Data Base'!$AU51)="","",HLOOKUP(Configurator!M$14,'Data Base'!$C$1:$BJ$55,'Data Base'!$AU51))</f>
      </c>
      <c r="F50" s="273">
        <f>IF(HLOOKUP(Configurator!N$14,'Data Base'!$C$1:$BJ$55,'Data Base'!$AU51)="","",HLOOKUP(Configurator!N$14,'Data Base'!$C$1:$BJ$55,'Data Base'!$AU51))</f>
      </c>
      <c r="G50" s="273">
        <f>IF(HLOOKUP(Configurator!O$14,'Data Base'!$C$1:$BJ$55,'Data Base'!$AU51)="","",HLOOKUP(Configurator!O$14,'Data Base'!$C$1:$BJ$55,'Data Base'!$AU51))</f>
      </c>
      <c r="H50" s="273">
        <f>IF(HLOOKUP(Configurator!P$14,'Data Base'!$C$1:$BJ$55,'Data Base'!$AU51)="","",HLOOKUP(Configurator!P$14,'Data Base'!$C$1:$BJ$55,'Data Base'!$AU51))</f>
      </c>
      <c r="I50" s="273">
        <f>IF(HLOOKUP(Configurator!Q$14,'Data Base'!$C$1:$BJ$55,'Data Base'!$AU51)="","",HLOOKUP(Configurator!Q$14,'Data Base'!$C$1:$BJ$55,'Data Base'!$AU51))</f>
      </c>
      <c r="J50" s="273">
        <f>IF(HLOOKUP(Configurator!R$14,'Data Base'!$C$1:$BJ$55,'Data Base'!$AU51)="","",HLOOKUP(Configurator!R$14,'Data Base'!$C$1:$BJ$55,'Data Base'!$AU51))</f>
      </c>
      <c r="K50" s="274">
        <f>IF(HLOOKUP(Configurator!S$14,'Data Base'!$C$1:$BJ$55,'Data Base'!$AU51)="","",HLOOKUP(Configurator!S$14,'Data Base'!$C$1:$BJ$55,'Data Base'!$AU51))</f>
      </c>
    </row>
    <row r="51" spans="1:11" ht="12.75">
      <c r="A51" s="729"/>
      <c r="B51" s="13" t="s">
        <v>81</v>
      </c>
      <c r="C51" s="238">
        <f>IF(HLOOKUP(Configurator!K$10,'Data Base'!$C$1:$BJ$55,'Data Base'!$AU52)="","",HLOOKUP(Configurator!K$10,'Data Base'!$C$1:$BJ$55,'Data Base'!$AU52))</f>
      </c>
      <c r="D51" s="278">
        <f>IF(HLOOKUP(Configurator!L$10,'Data Base'!$C$1:$BJ$55,'Data Base'!$AU52)="","",HLOOKUP(Configurator!L$10,'Data Base'!$C$1:$BJ$55,'Data Base'!$AU52))</f>
      </c>
      <c r="E51" s="231" t="str">
        <f>IF(HLOOKUP(Configurator!M$14,'Data Base'!$C$1:$BJ$55,'Data Base'!$AU52)="","",HLOOKUP(Configurator!M$14,'Data Base'!$C$1:$BJ$55,'Data Base'!$AU52))</f>
        <v>0</v>
      </c>
      <c r="F51" s="232" t="str">
        <f>IF(HLOOKUP(Configurator!N$14,'Data Base'!$C$1:$BJ$55,'Data Base'!$AU52)="","",HLOOKUP(Configurator!N$14,'Data Base'!$C$1:$BJ$55,'Data Base'!$AU52))</f>
        <v>0</v>
      </c>
      <c r="G51" s="232" t="str">
        <f>IF(HLOOKUP(Configurator!O$14,'Data Base'!$C$1:$BJ$55,'Data Base'!$AU52)="","",HLOOKUP(Configurator!O$14,'Data Base'!$C$1:$BJ$55,'Data Base'!$AU52))</f>
        <v>0</v>
      </c>
      <c r="H51" s="232" t="str">
        <f>IF(HLOOKUP(Configurator!P$14,'Data Base'!$C$1:$BJ$55,'Data Base'!$AU52)="","",HLOOKUP(Configurator!P$14,'Data Base'!$C$1:$BJ$55,'Data Base'!$AU52))</f>
        <v>0</v>
      </c>
      <c r="I51" s="232">
        <f>IF(HLOOKUP(Configurator!Q$14,'Data Base'!$C$1:$BJ$55,'Data Base'!$AU52)="","",HLOOKUP(Configurator!Q$14,'Data Base'!$C$1:$BJ$55,'Data Base'!$AU52))</f>
      </c>
      <c r="J51" s="232">
        <f>IF(HLOOKUP(Configurator!R$14,'Data Base'!$C$1:$BJ$55,'Data Base'!$AU52)="","",HLOOKUP(Configurator!R$14,'Data Base'!$C$1:$BJ$55,'Data Base'!$AU52))</f>
      </c>
      <c r="K51" s="233">
        <f>IF(HLOOKUP(Configurator!S$14,'Data Base'!$C$1:$BJ$55,'Data Base'!$AU52)="","",HLOOKUP(Configurator!S$14,'Data Base'!$C$1:$BJ$55,'Data Base'!$AU52))</f>
      </c>
    </row>
    <row r="52" spans="1:11" ht="12.75" customHeight="1">
      <c r="A52" s="725" t="s">
        <v>17</v>
      </c>
      <c r="B52" s="258" t="s">
        <v>25</v>
      </c>
      <c r="C52" s="485" t="str">
        <f>IF(Configurator!$G$12=1,IF(Configurator!$G$16=1,'Data Base'!C53,'Data Base'!R53),IF(Configurator!$G$16=1,'Data Base'!AG53,'Data Base'!AV53))</f>
        <v>Full Edit - Free Configuration</v>
      </c>
      <c r="D52" s="486"/>
      <c r="E52" s="486"/>
      <c r="F52" s="486"/>
      <c r="G52" s="486"/>
      <c r="H52" s="486"/>
      <c r="I52" s="486"/>
      <c r="J52" s="486"/>
      <c r="K52" s="487"/>
    </row>
    <row r="53" spans="1:11" ht="12.75" customHeight="1">
      <c r="A53" s="726"/>
      <c r="B53" s="14" t="s">
        <v>18</v>
      </c>
      <c r="C53" s="488" t="str">
        <f>IF(Configurator!$G$12=1,IF(Configurator!$G$16=1,'Data Base'!C54,'Data Base'!R54),IF(Configurator!$G$16=1,'Data Base'!AG54,'Data Base'!AV54))</f>
        <v>dBu</v>
      </c>
      <c r="D53" s="489"/>
      <c r="E53" s="489"/>
      <c r="F53" s="489"/>
      <c r="G53" s="489"/>
      <c r="H53" s="489"/>
      <c r="I53" s="489"/>
      <c r="J53" s="489"/>
      <c r="K53" s="490"/>
    </row>
    <row r="54" spans="1:11" ht="12.75" customHeight="1">
      <c r="A54" s="727"/>
      <c r="B54" s="13" t="s">
        <v>19</v>
      </c>
      <c r="C54" s="240" t="str">
        <f>IF(Configurator!$G$12=1,IF(Configurator!$G$16=1,'Data Base'!C55,'Data Base'!R55),IF(Configurator!$G$16=1,'Data Base'!AG55,'Data Base'!AV55))</f>
        <v>Normal Fast</v>
      </c>
      <c r="D54" s="241"/>
      <c r="E54" s="241"/>
      <c r="F54" s="241"/>
      <c r="G54" s="241"/>
      <c r="H54" s="241"/>
      <c r="I54" s="241"/>
      <c r="J54" s="241"/>
      <c r="K54" s="491"/>
    </row>
  </sheetData>
  <sheetProtection sheet="1" objects="1" scenarios="1"/>
  <mergeCells count="14">
    <mergeCell ref="C40:D40"/>
    <mergeCell ref="A13:A32"/>
    <mergeCell ref="A33:A38"/>
    <mergeCell ref="A39:A41"/>
    <mergeCell ref="A52:A54"/>
    <mergeCell ref="A42:A43"/>
    <mergeCell ref="A44:A47"/>
    <mergeCell ref="A48:A49"/>
    <mergeCell ref="A50:A51"/>
    <mergeCell ref="C3:K3"/>
    <mergeCell ref="A8:A12"/>
    <mergeCell ref="C6:K6"/>
    <mergeCell ref="C4:K4"/>
    <mergeCell ref="C7:K7"/>
  </mergeCells>
  <printOptions/>
  <pageMargins left="0.7" right="0.7" top="0.5" bottom="0.5" header="0" footer="0"/>
  <pageSetup fitToHeight="1" fitToWidth="1" horizontalDpi="300" verticalDpi="300" orientation="portrait" scale="98" r:id="rId1"/>
</worksheet>
</file>

<file path=xl/worksheets/sheet3.xml><?xml version="1.0" encoding="utf-8"?>
<worksheet xmlns="http://schemas.openxmlformats.org/spreadsheetml/2006/main" xmlns:r="http://schemas.openxmlformats.org/officeDocument/2006/relationships">
  <sheetPr codeName="Sheet4"/>
  <dimension ref="A1:G7"/>
  <sheetViews>
    <sheetView showGridLines="0" workbookViewId="0" topLeftCell="A1">
      <selection activeCell="A1" sqref="A1"/>
    </sheetView>
  </sheetViews>
  <sheetFormatPr defaultColWidth="9.140625" defaultRowHeight="12.75"/>
  <cols>
    <col min="1" max="1" width="100.8515625" style="0" customWidth="1"/>
  </cols>
  <sheetData>
    <row r="1" s="697" customFormat="1" ht="26.25" customHeight="1">
      <c r="A1" s="696" t="s">
        <v>176</v>
      </c>
    </row>
    <row r="2" spans="1:7" s="697" customFormat="1" ht="19.5" customHeight="1">
      <c r="A2" s="698" t="s">
        <v>177</v>
      </c>
      <c r="B2" s="699"/>
      <c r="C2" s="699"/>
      <c r="D2" s="699"/>
      <c r="E2" s="699"/>
      <c r="F2" s="699"/>
      <c r="G2" s="699"/>
    </row>
    <row r="3" spans="1:7" s="697" customFormat="1" ht="67.5" customHeight="1">
      <c r="A3" s="700" t="s">
        <v>181</v>
      </c>
      <c r="B3" s="699"/>
      <c r="C3" s="699"/>
      <c r="D3" s="699"/>
      <c r="E3" s="699"/>
      <c r="F3" s="699"/>
      <c r="G3" s="699"/>
    </row>
    <row r="4" spans="1:7" s="697" customFormat="1" ht="56.25" customHeight="1">
      <c r="A4" s="700" t="s">
        <v>178</v>
      </c>
      <c r="B4" s="701"/>
      <c r="C4" s="701"/>
      <c r="D4" s="701"/>
      <c r="E4" s="701"/>
      <c r="F4" s="701"/>
      <c r="G4" s="701"/>
    </row>
    <row r="5" spans="1:7" s="697" customFormat="1" ht="43.5" customHeight="1">
      <c r="A5" s="700" t="s">
        <v>179</v>
      </c>
      <c r="B5" s="701"/>
      <c r="C5" s="701"/>
      <c r="D5" s="701"/>
      <c r="E5" s="701"/>
      <c r="F5" s="701"/>
      <c r="G5" s="701"/>
    </row>
    <row r="6" spans="1:7" s="697" customFormat="1" ht="33" customHeight="1">
      <c r="A6" s="700" t="s">
        <v>180</v>
      </c>
      <c r="B6" s="699"/>
      <c r="C6" s="699"/>
      <c r="D6" s="699"/>
      <c r="E6" s="699"/>
      <c r="F6" s="699"/>
      <c r="G6" s="699"/>
    </row>
    <row r="7" spans="1:7" s="697" customFormat="1" ht="19.5" customHeight="1">
      <c r="A7" s="698"/>
      <c r="B7" s="699"/>
      <c r="C7" s="699"/>
      <c r="D7" s="699"/>
      <c r="E7" s="699"/>
      <c r="F7" s="699"/>
      <c r="G7" s="699"/>
    </row>
  </sheetData>
  <sheetProtection sheet="1" objects="1" scenarios="1"/>
  <printOptions/>
  <pageMargins left="0.5" right="0.5" top="0.5" bottom="0.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BX63"/>
  <sheetViews>
    <sheetView showGridLines="0" zoomScale="75" zoomScaleNormal="75" workbookViewId="0" topLeftCell="A1">
      <pane xSplit="2" ySplit="10" topLeftCell="C23" activePane="bottomRight" state="frozen"/>
      <selection pane="topLeft" activeCell="A1" sqref="A1"/>
      <selection pane="topRight" activeCell="C1" sqref="C1"/>
      <selection pane="bottomLeft" activeCell="A11" sqref="A11"/>
      <selection pane="bottomRight" activeCell="L2" sqref="L2"/>
    </sheetView>
  </sheetViews>
  <sheetFormatPr defaultColWidth="9.140625" defaultRowHeight="12.75"/>
  <cols>
    <col min="1" max="1" width="7.7109375" style="2" customWidth="1"/>
    <col min="2" max="2" width="27.421875" style="1" customWidth="1"/>
    <col min="3" max="12" width="6.7109375" style="3" customWidth="1"/>
    <col min="13" max="17" width="6.7109375" style="3" hidden="1" customWidth="1"/>
    <col min="18" max="27" width="6.7109375" style="3" customWidth="1"/>
    <col min="28" max="32" width="6.7109375" style="3" hidden="1" customWidth="1"/>
    <col min="33" max="41" width="6.7109375" style="0" customWidth="1"/>
    <col min="42" max="42" width="6.7109375" style="69" hidden="1" customWidth="1"/>
    <col min="43" max="45" width="6.7109375" style="0" hidden="1" customWidth="1"/>
    <col min="46" max="47" width="6.7109375" style="69" hidden="1" customWidth="1"/>
    <col min="48" max="56" width="6.7109375" style="0" customWidth="1"/>
    <col min="57" max="57" width="6.7109375" style="69" hidden="1" customWidth="1"/>
    <col min="58" max="62" width="6.7109375" style="0" hidden="1" customWidth="1"/>
  </cols>
  <sheetData>
    <row r="1" spans="3:63" ht="12.75">
      <c r="C1" s="3">
        <v>1</v>
      </c>
      <c r="D1" s="3">
        <f>C1+1</f>
        <v>2</v>
      </c>
      <c r="E1" s="3">
        <f aca="true" t="shared" si="0" ref="E1:BJ1">D1+1</f>
        <v>3</v>
      </c>
      <c r="F1" s="3">
        <f t="shared" si="0"/>
        <v>4</v>
      </c>
      <c r="G1" s="3">
        <f t="shared" si="0"/>
        <v>5</v>
      </c>
      <c r="H1" s="3">
        <f t="shared" si="0"/>
        <v>6</v>
      </c>
      <c r="I1" s="3">
        <f t="shared" si="0"/>
        <v>7</v>
      </c>
      <c r="J1" s="3">
        <f t="shared" si="0"/>
        <v>8</v>
      </c>
      <c r="K1" s="3">
        <f t="shared" si="0"/>
        <v>9</v>
      </c>
      <c r="L1" s="3">
        <f t="shared" si="0"/>
        <v>10</v>
      </c>
      <c r="M1" s="3">
        <f t="shared" si="0"/>
        <v>11</v>
      </c>
      <c r="N1" s="3">
        <f t="shared" si="0"/>
        <v>12</v>
      </c>
      <c r="O1" s="3">
        <f t="shared" si="0"/>
        <v>13</v>
      </c>
      <c r="P1" s="3">
        <f t="shared" si="0"/>
        <v>14</v>
      </c>
      <c r="Q1" s="3">
        <f t="shared" si="0"/>
        <v>15</v>
      </c>
      <c r="R1" s="3">
        <f t="shared" si="0"/>
        <v>16</v>
      </c>
      <c r="S1" s="3">
        <f t="shared" si="0"/>
        <v>17</v>
      </c>
      <c r="T1" s="3">
        <f t="shared" si="0"/>
        <v>18</v>
      </c>
      <c r="U1" s="3">
        <f t="shared" si="0"/>
        <v>19</v>
      </c>
      <c r="V1" s="3">
        <f t="shared" si="0"/>
        <v>20</v>
      </c>
      <c r="W1" s="3">
        <f t="shared" si="0"/>
        <v>21</v>
      </c>
      <c r="X1" s="3">
        <f t="shared" si="0"/>
        <v>22</v>
      </c>
      <c r="Y1" s="3">
        <f t="shared" si="0"/>
        <v>23</v>
      </c>
      <c r="Z1" s="3">
        <f t="shared" si="0"/>
        <v>24</v>
      </c>
      <c r="AA1" s="3">
        <f t="shared" si="0"/>
        <v>25</v>
      </c>
      <c r="AB1" s="3">
        <f t="shared" si="0"/>
        <v>26</v>
      </c>
      <c r="AC1" s="3">
        <f t="shared" si="0"/>
        <v>27</v>
      </c>
      <c r="AD1" s="3">
        <f t="shared" si="0"/>
        <v>28</v>
      </c>
      <c r="AE1" s="3">
        <f t="shared" si="0"/>
        <v>29</v>
      </c>
      <c r="AF1" s="3">
        <f t="shared" si="0"/>
        <v>30</v>
      </c>
      <c r="AG1" s="3">
        <f t="shared" si="0"/>
        <v>31</v>
      </c>
      <c r="AH1" s="3">
        <f t="shared" si="0"/>
        <v>32</v>
      </c>
      <c r="AI1" s="3">
        <f t="shared" si="0"/>
        <v>33</v>
      </c>
      <c r="AJ1" s="3">
        <f t="shared" si="0"/>
        <v>34</v>
      </c>
      <c r="AK1" s="3">
        <f t="shared" si="0"/>
        <v>35</v>
      </c>
      <c r="AL1" s="3">
        <f t="shared" si="0"/>
        <v>36</v>
      </c>
      <c r="AM1" s="3">
        <f t="shared" si="0"/>
        <v>37</v>
      </c>
      <c r="AN1" s="3">
        <f t="shared" si="0"/>
        <v>38</v>
      </c>
      <c r="AO1" s="3">
        <f t="shared" si="0"/>
        <v>39</v>
      </c>
      <c r="AP1" s="3">
        <f t="shared" si="0"/>
        <v>40</v>
      </c>
      <c r="AQ1" s="3">
        <f t="shared" si="0"/>
        <v>41</v>
      </c>
      <c r="AR1" s="3">
        <f t="shared" si="0"/>
        <v>42</v>
      </c>
      <c r="AS1" s="3">
        <f t="shared" si="0"/>
        <v>43</v>
      </c>
      <c r="AT1" s="3">
        <f t="shared" si="0"/>
        <v>44</v>
      </c>
      <c r="AU1" s="3">
        <f t="shared" si="0"/>
        <v>45</v>
      </c>
      <c r="AV1" s="3">
        <f t="shared" si="0"/>
        <v>46</v>
      </c>
      <c r="AW1" s="3">
        <f t="shared" si="0"/>
        <v>47</v>
      </c>
      <c r="AX1" s="3">
        <f t="shared" si="0"/>
        <v>48</v>
      </c>
      <c r="AY1" s="3">
        <f t="shared" si="0"/>
        <v>49</v>
      </c>
      <c r="AZ1" s="3">
        <f t="shared" si="0"/>
        <v>50</v>
      </c>
      <c r="BA1" s="3">
        <f t="shared" si="0"/>
        <v>51</v>
      </c>
      <c r="BB1" s="3">
        <f t="shared" si="0"/>
        <v>52</v>
      </c>
      <c r="BC1" s="3">
        <f t="shared" si="0"/>
        <v>53</v>
      </c>
      <c r="BD1" s="3">
        <f t="shared" si="0"/>
        <v>54</v>
      </c>
      <c r="BE1" s="3">
        <f t="shared" si="0"/>
        <v>55</v>
      </c>
      <c r="BF1" s="3">
        <f t="shared" si="0"/>
        <v>56</v>
      </c>
      <c r="BG1" s="3">
        <f t="shared" si="0"/>
        <v>57</v>
      </c>
      <c r="BH1" s="3">
        <f t="shared" si="0"/>
        <v>58</v>
      </c>
      <c r="BI1" s="3">
        <f t="shared" si="0"/>
        <v>59</v>
      </c>
      <c r="BJ1" s="3">
        <f t="shared" si="0"/>
        <v>60</v>
      </c>
      <c r="BK1" s="3"/>
    </row>
    <row r="2" spans="1:56" ht="15.75">
      <c r="A2" s="4" t="s">
        <v>33</v>
      </c>
      <c r="B2" s="7"/>
      <c r="C2" s="8"/>
      <c r="D2" s="8"/>
      <c r="E2" s="9"/>
      <c r="F2" s="12"/>
      <c r="G2" s="12"/>
      <c r="H2" s="10"/>
      <c r="I2" s="10"/>
      <c r="J2" s="9"/>
      <c r="K2" s="10"/>
      <c r="L2" s="126" t="s">
        <v>182</v>
      </c>
      <c r="M2" s="10"/>
      <c r="N2" s="10"/>
      <c r="O2" s="9"/>
      <c r="P2" s="10"/>
      <c r="Q2" s="11"/>
      <c r="R2" s="8"/>
      <c r="S2" s="8"/>
      <c r="T2" s="9"/>
      <c r="U2" s="12"/>
      <c r="V2" s="12"/>
      <c r="W2" s="10"/>
      <c r="X2" s="10"/>
      <c r="Y2" s="9"/>
      <c r="Z2" s="10"/>
      <c r="AA2" s="11"/>
      <c r="AB2" s="10"/>
      <c r="AC2" s="10"/>
      <c r="AD2" s="9"/>
      <c r="AE2" s="10"/>
      <c r="AF2" s="11"/>
      <c r="BD2" s="11" t="str">
        <f>$L$2</f>
        <v>Rev. 1.30 - 06/09/03</v>
      </c>
    </row>
    <row r="3" spans="1:56" ht="15.75">
      <c r="A3" s="4" t="s">
        <v>32</v>
      </c>
      <c r="B3" s="7"/>
      <c r="C3" s="20"/>
      <c r="D3" s="20"/>
      <c r="E3" s="21"/>
      <c r="G3" s="21"/>
      <c r="H3" s="21"/>
      <c r="I3" s="21"/>
      <c r="J3" s="21"/>
      <c r="K3" s="21"/>
      <c r="L3" s="689" t="s">
        <v>28</v>
      </c>
      <c r="M3" s="21"/>
      <c r="N3" s="21"/>
      <c r="O3" s="21"/>
      <c r="P3" s="21"/>
      <c r="Q3" s="21"/>
      <c r="R3" s="20"/>
      <c r="S3" s="20"/>
      <c r="T3" s="21"/>
      <c r="U3" s="21"/>
      <c r="V3" s="21"/>
      <c r="W3" s="21"/>
      <c r="X3" s="21"/>
      <c r="Y3" s="21"/>
      <c r="Z3" s="21"/>
      <c r="AA3" s="21"/>
      <c r="AB3" s="21"/>
      <c r="AC3" s="21"/>
      <c r="AD3" s="21"/>
      <c r="AE3" s="21"/>
      <c r="AF3" s="21"/>
      <c r="BD3" s="689" t="str">
        <f>$L$3</f>
        <v>Dx38 OS Rev.: 2.03</v>
      </c>
    </row>
    <row r="4" spans="1:61" ht="12.75">
      <c r="A4" s="57"/>
      <c r="B4" s="58" t="s">
        <v>14</v>
      </c>
      <c r="C4" s="552" t="s">
        <v>157</v>
      </c>
      <c r="D4" s="569"/>
      <c r="E4" s="569"/>
      <c r="F4" s="569"/>
      <c r="G4" s="569"/>
      <c r="H4" s="569"/>
      <c r="I4" s="569"/>
      <c r="J4" s="569"/>
      <c r="K4" s="569"/>
      <c r="L4" s="26"/>
      <c r="M4" s="26"/>
      <c r="N4" s="26"/>
      <c r="O4" s="26"/>
      <c r="P4" s="26"/>
      <c r="Q4" s="27"/>
      <c r="R4" s="553" t="s">
        <v>129</v>
      </c>
      <c r="S4" s="570"/>
      <c r="T4" s="570"/>
      <c r="U4" s="570"/>
      <c r="V4" s="570"/>
      <c r="W4" s="570"/>
      <c r="X4" s="570"/>
      <c r="Y4" s="570"/>
      <c r="Z4" s="570"/>
      <c r="AA4" s="36"/>
      <c r="AB4" s="36"/>
      <c r="AC4" s="36"/>
      <c r="AD4" s="36"/>
      <c r="AE4" s="36"/>
      <c r="AF4" s="37"/>
      <c r="AG4" s="554" t="s">
        <v>130</v>
      </c>
      <c r="AH4" s="571"/>
      <c r="AI4" s="571"/>
      <c r="AJ4" s="571"/>
      <c r="AK4" s="571"/>
      <c r="AL4" s="571"/>
      <c r="AM4" s="571"/>
      <c r="AN4" s="571"/>
      <c r="AO4" s="571"/>
      <c r="AP4" s="147"/>
      <c r="AQ4" s="46"/>
      <c r="AR4" s="46"/>
      <c r="AS4" s="46"/>
      <c r="AT4" s="47"/>
      <c r="AU4" s="146"/>
      <c r="AV4" s="555" t="s">
        <v>131</v>
      </c>
      <c r="AW4" s="572"/>
      <c r="AX4" s="572"/>
      <c r="AY4" s="572"/>
      <c r="AZ4" s="572"/>
      <c r="BA4" s="572"/>
      <c r="BB4" s="572"/>
      <c r="BC4" s="572"/>
      <c r="BD4" s="572"/>
      <c r="BE4" s="200"/>
      <c r="BF4" s="572"/>
      <c r="BG4" s="50"/>
      <c r="BH4" s="50"/>
      <c r="BI4" s="51"/>
    </row>
    <row r="5" spans="1:61" s="19" customFormat="1" ht="12.75">
      <c r="A5" s="59"/>
      <c r="B5" s="60"/>
      <c r="C5" s="28"/>
      <c r="D5" s="28"/>
      <c r="E5" s="29"/>
      <c r="F5" s="29"/>
      <c r="G5" s="29"/>
      <c r="H5" s="29"/>
      <c r="I5" s="29"/>
      <c r="J5" s="29"/>
      <c r="K5" s="29"/>
      <c r="L5" s="29"/>
      <c r="M5" s="29"/>
      <c r="N5" s="29"/>
      <c r="O5" s="29"/>
      <c r="P5" s="29"/>
      <c r="Q5" s="30"/>
      <c r="R5" s="163"/>
      <c r="S5" s="38"/>
      <c r="T5" s="39"/>
      <c r="U5" s="39"/>
      <c r="V5" s="39"/>
      <c r="W5" s="39"/>
      <c r="X5" s="39"/>
      <c r="Y5" s="39"/>
      <c r="Z5" s="39"/>
      <c r="AA5" s="39"/>
      <c r="AB5" s="39"/>
      <c r="AC5" s="39"/>
      <c r="AD5" s="39"/>
      <c r="AE5" s="39"/>
      <c r="AF5" s="40"/>
      <c r="AG5" s="159"/>
      <c r="AH5" s="48"/>
      <c r="AI5" s="48"/>
      <c r="AJ5" s="48"/>
      <c r="AK5" s="48"/>
      <c r="AL5" s="48"/>
      <c r="AM5" s="48"/>
      <c r="AN5" s="48"/>
      <c r="AO5" s="48"/>
      <c r="AP5" s="149"/>
      <c r="AQ5" s="48"/>
      <c r="AR5" s="48"/>
      <c r="AS5" s="48"/>
      <c r="AT5" s="49"/>
      <c r="AU5" s="148"/>
      <c r="AV5" s="141"/>
      <c r="AW5" s="52"/>
      <c r="AX5" s="52"/>
      <c r="AY5" s="52"/>
      <c r="AZ5" s="52"/>
      <c r="BA5" s="52"/>
      <c r="BB5" s="52"/>
      <c r="BC5" s="52"/>
      <c r="BD5" s="52"/>
      <c r="BE5" s="149"/>
      <c r="BF5" s="52"/>
      <c r="BG5" s="52"/>
      <c r="BH5" s="52"/>
      <c r="BI5" s="53"/>
    </row>
    <row r="6" spans="1:61" s="171" customFormat="1" ht="85.5" customHeight="1">
      <c r="A6" s="61"/>
      <c r="B6" s="184" t="s">
        <v>13</v>
      </c>
      <c r="C6" s="753" t="s">
        <v>164</v>
      </c>
      <c r="D6" s="754"/>
      <c r="E6" s="754"/>
      <c r="F6" s="754"/>
      <c r="G6" s="754"/>
      <c r="H6" s="754"/>
      <c r="I6" s="754"/>
      <c r="J6" s="754"/>
      <c r="K6" s="754"/>
      <c r="L6" s="172"/>
      <c r="M6" s="173"/>
      <c r="N6" s="173"/>
      <c r="O6" s="173"/>
      <c r="P6" s="172"/>
      <c r="Q6" s="174"/>
      <c r="R6" s="751" t="s">
        <v>165</v>
      </c>
      <c r="S6" s="752"/>
      <c r="T6" s="752"/>
      <c r="U6" s="752"/>
      <c r="V6" s="752"/>
      <c r="W6" s="752"/>
      <c r="X6" s="752"/>
      <c r="Y6" s="752"/>
      <c r="Z6" s="752"/>
      <c r="AA6" s="175"/>
      <c r="AB6" s="176"/>
      <c r="AC6" s="176"/>
      <c r="AD6" s="176"/>
      <c r="AE6" s="175"/>
      <c r="AF6" s="177"/>
      <c r="AG6" s="747" t="s">
        <v>166</v>
      </c>
      <c r="AH6" s="748"/>
      <c r="AI6" s="748"/>
      <c r="AJ6" s="748"/>
      <c r="AK6" s="748"/>
      <c r="AL6" s="748"/>
      <c r="AM6" s="748"/>
      <c r="AN6" s="748"/>
      <c r="AO6" s="748"/>
      <c r="AP6" s="170" t="s">
        <v>124</v>
      </c>
      <c r="AQ6" s="178"/>
      <c r="AR6" s="179"/>
      <c r="AS6" s="179"/>
      <c r="AT6" s="180"/>
      <c r="AU6" s="169" t="s">
        <v>124</v>
      </c>
      <c r="AV6" s="749" t="s">
        <v>167</v>
      </c>
      <c r="AW6" s="750"/>
      <c r="AX6" s="750"/>
      <c r="AY6" s="750"/>
      <c r="AZ6" s="750"/>
      <c r="BA6" s="750"/>
      <c r="BB6" s="750"/>
      <c r="BC6" s="750"/>
      <c r="BD6" s="750"/>
      <c r="BE6" s="170" t="s">
        <v>124</v>
      </c>
      <c r="BF6" s="181"/>
      <c r="BG6" s="182"/>
      <c r="BH6" s="182"/>
      <c r="BI6" s="183"/>
    </row>
    <row r="7" spans="1:61" ht="12.75">
      <c r="A7" s="62"/>
      <c r="B7" s="63" t="s">
        <v>15</v>
      </c>
      <c r="C7" s="242" t="s">
        <v>127</v>
      </c>
      <c r="D7" s="243"/>
      <c r="E7" s="244"/>
      <c r="F7" s="244"/>
      <c r="G7" s="244"/>
      <c r="H7" s="244"/>
      <c r="I7" s="244"/>
      <c r="J7" s="244"/>
      <c r="K7" s="244"/>
      <c r="L7" s="244"/>
      <c r="M7" s="244"/>
      <c r="N7" s="244"/>
      <c r="O7" s="244"/>
      <c r="P7" s="244"/>
      <c r="Q7" s="245"/>
      <c r="R7" s="246" t="s">
        <v>127</v>
      </c>
      <c r="S7" s="247"/>
      <c r="T7" s="248"/>
      <c r="U7" s="248"/>
      <c r="V7" s="248"/>
      <c r="W7" s="248"/>
      <c r="X7" s="248"/>
      <c r="Y7" s="248"/>
      <c r="Z7" s="248"/>
      <c r="AA7" s="248"/>
      <c r="AB7" s="248"/>
      <c r="AC7" s="248"/>
      <c r="AD7" s="248"/>
      <c r="AE7" s="248"/>
      <c r="AF7" s="249"/>
      <c r="AG7" s="250" t="s">
        <v>127</v>
      </c>
      <c r="AH7" s="251"/>
      <c r="AI7" s="251"/>
      <c r="AJ7" s="251"/>
      <c r="AK7" s="251"/>
      <c r="AL7" s="251"/>
      <c r="AM7" s="251"/>
      <c r="AN7" s="251"/>
      <c r="AO7" s="251"/>
      <c r="AP7" s="252"/>
      <c r="AQ7" s="251"/>
      <c r="AR7" s="251"/>
      <c r="AS7" s="251"/>
      <c r="AT7" s="253"/>
      <c r="AU7" s="254"/>
      <c r="AV7" s="255" t="s">
        <v>127</v>
      </c>
      <c r="AW7" s="256"/>
      <c r="AX7" s="256"/>
      <c r="AY7" s="256"/>
      <c r="AZ7" s="256"/>
      <c r="BA7" s="256"/>
      <c r="BB7" s="256"/>
      <c r="BC7" s="256"/>
      <c r="BD7" s="256"/>
      <c r="BE7" s="252"/>
      <c r="BF7" s="256"/>
      <c r="BG7" s="256"/>
      <c r="BH7" s="256"/>
      <c r="BI7" s="257"/>
    </row>
    <row r="8" spans="1:61" ht="91.5" customHeight="1">
      <c r="A8" s="64"/>
      <c r="B8" s="65"/>
      <c r="C8" s="458" t="s">
        <v>117</v>
      </c>
      <c r="D8" s="23" t="s">
        <v>117</v>
      </c>
      <c r="E8" s="459"/>
      <c r="F8" s="71" t="s">
        <v>109</v>
      </c>
      <c r="G8" s="23" t="s">
        <v>110</v>
      </c>
      <c r="H8" s="23" t="s">
        <v>106</v>
      </c>
      <c r="I8" s="23" t="s">
        <v>107</v>
      </c>
      <c r="J8" s="23" t="s">
        <v>117</v>
      </c>
      <c r="K8" s="23" t="s">
        <v>117</v>
      </c>
      <c r="L8" s="23" t="s">
        <v>117</v>
      </c>
      <c r="M8" s="23" t="s">
        <v>106</v>
      </c>
      <c r="N8" s="23" t="s">
        <v>107</v>
      </c>
      <c r="O8" s="23" t="s">
        <v>117</v>
      </c>
      <c r="P8" s="23" t="s">
        <v>117</v>
      </c>
      <c r="Q8" s="459" t="s">
        <v>117</v>
      </c>
      <c r="R8" s="70" t="s">
        <v>116</v>
      </c>
      <c r="S8" s="31" t="s">
        <v>116</v>
      </c>
      <c r="T8" s="497"/>
      <c r="U8" s="74" t="s">
        <v>111</v>
      </c>
      <c r="V8" s="31" t="s">
        <v>112</v>
      </c>
      <c r="W8" s="31" t="s">
        <v>105</v>
      </c>
      <c r="X8" s="31" t="s">
        <v>108</v>
      </c>
      <c r="Y8" s="31" t="s">
        <v>116</v>
      </c>
      <c r="Z8" s="31" t="s">
        <v>116</v>
      </c>
      <c r="AA8" s="31" t="s">
        <v>116</v>
      </c>
      <c r="AB8" s="31" t="s">
        <v>105</v>
      </c>
      <c r="AC8" s="31" t="s">
        <v>108</v>
      </c>
      <c r="AD8" s="31" t="s">
        <v>116</v>
      </c>
      <c r="AE8" s="31" t="s">
        <v>116</v>
      </c>
      <c r="AF8" s="497" t="s">
        <v>116</v>
      </c>
      <c r="AG8" s="160" t="s">
        <v>115</v>
      </c>
      <c r="AH8" s="41" t="s">
        <v>115</v>
      </c>
      <c r="AI8" s="539"/>
      <c r="AJ8" s="677" t="s">
        <v>109</v>
      </c>
      <c r="AK8" s="41" t="s">
        <v>110</v>
      </c>
      <c r="AL8" s="41" t="s">
        <v>106</v>
      </c>
      <c r="AM8" s="41" t="s">
        <v>107</v>
      </c>
      <c r="AN8" s="41" t="s">
        <v>115</v>
      </c>
      <c r="AO8" s="41" t="s">
        <v>114</v>
      </c>
      <c r="AP8" s="151"/>
      <c r="AQ8" s="677" t="s">
        <v>106</v>
      </c>
      <c r="AR8" s="677" t="s">
        <v>107</v>
      </c>
      <c r="AS8" s="41" t="s">
        <v>118</v>
      </c>
      <c r="AT8" s="42" t="s">
        <v>115</v>
      </c>
      <c r="AU8" s="150">
        <v>8</v>
      </c>
      <c r="AV8" s="142" t="s">
        <v>119</v>
      </c>
      <c r="AW8" s="54" t="s">
        <v>119</v>
      </c>
      <c r="AX8" s="516"/>
      <c r="AY8" s="683" t="s">
        <v>111</v>
      </c>
      <c r="AZ8" s="54" t="s">
        <v>112</v>
      </c>
      <c r="BA8" s="54" t="s">
        <v>105</v>
      </c>
      <c r="BB8" s="54" t="s">
        <v>108</v>
      </c>
      <c r="BC8" s="54" t="s">
        <v>119</v>
      </c>
      <c r="BD8" s="54" t="s">
        <v>119</v>
      </c>
      <c r="BE8" s="515"/>
      <c r="BF8" s="54" t="s">
        <v>105</v>
      </c>
      <c r="BG8" s="687" t="s">
        <v>99</v>
      </c>
      <c r="BH8" s="54" t="s">
        <v>119</v>
      </c>
      <c r="BI8" s="516" t="s">
        <v>119</v>
      </c>
    </row>
    <row r="9" spans="1:61" s="22" customFormat="1" ht="27.75" customHeight="1">
      <c r="A9" s="739" t="s">
        <v>94</v>
      </c>
      <c r="B9" s="66"/>
      <c r="C9" s="460" t="s">
        <v>83</v>
      </c>
      <c r="D9" s="24" t="s">
        <v>122</v>
      </c>
      <c r="E9" s="461"/>
      <c r="F9" s="72" t="s">
        <v>49</v>
      </c>
      <c r="G9" s="24" t="s">
        <v>49</v>
      </c>
      <c r="H9" s="24" t="s">
        <v>93</v>
      </c>
      <c r="I9" s="24" t="s">
        <v>93</v>
      </c>
      <c r="J9" s="24" t="s">
        <v>93</v>
      </c>
      <c r="K9" s="24" t="s">
        <v>83</v>
      </c>
      <c r="L9" s="24" t="s">
        <v>42</v>
      </c>
      <c r="M9" s="24" t="s">
        <v>98</v>
      </c>
      <c r="N9" s="24" t="s">
        <v>98</v>
      </c>
      <c r="O9" s="24" t="s">
        <v>97</v>
      </c>
      <c r="P9" s="24" t="s">
        <v>97</v>
      </c>
      <c r="Q9" s="461" t="s">
        <v>113</v>
      </c>
      <c r="R9" s="164" t="s">
        <v>83</v>
      </c>
      <c r="S9" s="33" t="s">
        <v>42</v>
      </c>
      <c r="T9" s="498"/>
      <c r="U9" s="32" t="s">
        <v>49</v>
      </c>
      <c r="V9" s="33" t="s">
        <v>49</v>
      </c>
      <c r="W9" s="33" t="s">
        <v>93</v>
      </c>
      <c r="X9" s="33" t="s">
        <v>93</v>
      </c>
      <c r="Y9" s="33" t="s">
        <v>93</v>
      </c>
      <c r="Z9" s="33" t="s">
        <v>83</v>
      </c>
      <c r="AA9" s="33" t="s">
        <v>42</v>
      </c>
      <c r="AB9" s="33" t="s">
        <v>98</v>
      </c>
      <c r="AC9" s="33" t="s">
        <v>98</v>
      </c>
      <c r="AD9" s="33" t="s">
        <v>97</v>
      </c>
      <c r="AE9" s="33" t="s">
        <v>97</v>
      </c>
      <c r="AF9" s="498" t="s">
        <v>113</v>
      </c>
      <c r="AG9" s="186" t="s">
        <v>83</v>
      </c>
      <c r="AH9" s="43" t="s">
        <v>122</v>
      </c>
      <c r="AI9" s="540"/>
      <c r="AJ9" s="678" t="s">
        <v>49</v>
      </c>
      <c r="AK9" s="43" t="s">
        <v>49</v>
      </c>
      <c r="AL9" s="43" t="s">
        <v>93</v>
      </c>
      <c r="AM9" s="43" t="s">
        <v>93</v>
      </c>
      <c r="AN9" s="43" t="s">
        <v>83</v>
      </c>
      <c r="AO9" s="43" t="s">
        <v>42</v>
      </c>
      <c r="AP9" s="153" t="s">
        <v>95</v>
      </c>
      <c r="AQ9" s="681" t="s">
        <v>98</v>
      </c>
      <c r="AR9" s="681" t="s">
        <v>98</v>
      </c>
      <c r="AS9" s="43" t="s">
        <v>97</v>
      </c>
      <c r="AT9" s="44" t="s">
        <v>113</v>
      </c>
      <c r="AU9" s="152">
        <f aca="true" t="shared" si="1" ref="AU9:AU29">AU8+1</f>
        <v>9</v>
      </c>
      <c r="AV9" s="517" t="s">
        <v>83</v>
      </c>
      <c r="AW9" s="55" t="s">
        <v>122</v>
      </c>
      <c r="AX9" s="519"/>
      <c r="AY9" s="684" t="s">
        <v>49</v>
      </c>
      <c r="AZ9" s="55" t="s">
        <v>49</v>
      </c>
      <c r="BA9" s="55" t="s">
        <v>93</v>
      </c>
      <c r="BB9" s="55" t="s">
        <v>93</v>
      </c>
      <c r="BC9" s="55" t="s">
        <v>83</v>
      </c>
      <c r="BD9" s="55" t="s">
        <v>42</v>
      </c>
      <c r="BE9" s="518" t="s">
        <v>95</v>
      </c>
      <c r="BF9" s="55" t="s">
        <v>98</v>
      </c>
      <c r="BG9" s="688" t="s">
        <v>98</v>
      </c>
      <c r="BH9" s="55" t="s">
        <v>97</v>
      </c>
      <c r="BI9" s="519" t="s">
        <v>113</v>
      </c>
    </row>
    <row r="10" spans="1:61" ht="12.75" customHeight="1">
      <c r="A10" s="740"/>
      <c r="B10" s="67" t="s">
        <v>11</v>
      </c>
      <c r="C10" s="462" t="s">
        <v>0</v>
      </c>
      <c r="D10" s="25" t="s">
        <v>0</v>
      </c>
      <c r="E10" s="463"/>
      <c r="F10" s="73" t="s">
        <v>37</v>
      </c>
      <c r="G10" s="25" t="s">
        <v>37</v>
      </c>
      <c r="H10" s="25" t="s">
        <v>34</v>
      </c>
      <c r="I10" s="25" t="s">
        <v>34</v>
      </c>
      <c r="J10" s="25" t="s">
        <v>35</v>
      </c>
      <c r="K10" s="25" t="s">
        <v>36</v>
      </c>
      <c r="L10" s="25" t="s">
        <v>36</v>
      </c>
      <c r="M10" s="25" t="s">
        <v>34</v>
      </c>
      <c r="N10" s="25" t="s">
        <v>34</v>
      </c>
      <c r="O10" s="25" t="s">
        <v>35</v>
      </c>
      <c r="P10" s="25" t="s">
        <v>36</v>
      </c>
      <c r="Q10" s="463" t="s">
        <v>36</v>
      </c>
      <c r="R10" s="165" t="s">
        <v>0</v>
      </c>
      <c r="S10" s="35" t="s">
        <v>0</v>
      </c>
      <c r="T10" s="499"/>
      <c r="U10" s="34" t="s">
        <v>37</v>
      </c>
      <c r="V10" s="35" t="s">
        <v>37</v>
      </c>
      <c r="W10" s="35" t="s">
        <v>34</v>
      </c>
      <c r="X10" s="35" t="s">
        <v>34</v>
      </c>
      <c r="Y10" s="35" t="s">
        <v>35</v>
      </c>
      <c r="Z10" s="35" t="s">
        <v>36</v>
      </c>
      <c r="AA10" s="35" t="s">
        <v>36</v>
      </c>
      <c r="AB10" s="35" t="s">
        <v>34</v>
      </c>
      <c r="AC10" s="35" t="s">
        <v>34</v>
      </c>
      <c r="AD10" s="35" t="s">
        <v>35</v>
      </c>
      <c r="AE10" s="35" t="s">
        <v>36</v>
      </c>
      <c r="AF10" s="499" t="s">
        <v>36</v>
      </c>
      <c r="AG10" s="187" t="s">
        <v>0</v>
      </c>
      <c r="AH10" s="45" t="s">
        <v>0</v>
      </c>
      <c r="AI10" s="541"/>
      <c r="AJ10" s="679" t="s">
        <v>37</v>
      </c>
      <c r="AK10" s="680" t="s">
        <v>37</v>
      </c>
      <c r="AL10" s="680" t="s">
        <v>34</v>
      </c>
      <c r="AM10" s="680" t="s">
        <v>34</v>
      </c>
      <c r="AN10" s="133" t="s">
        <v>91</v>
      </c>
      <c r="AO10" s="133" t="s">
        <v>91</v>
      </c>
      <c r="AP10" s="154"/>
      <c r="AQ10" s="679" t="s">
        <v>34</v>
      </c>
      <c r="AR10" s="679" t="s">
        <v>34</v>
      </c>
      <c r="AS10" s="133" t="s">
        <v>91</v>
      </c>
      <c r="AT10" s="134" t="s">
        <v>91</v>
      </c>
      <c r="AU10" s="152">
        <f t="shared" si="1"/>
        <v>10</v>
      </c>
      <c r="AV10" s="143" t="s">
        <v>0</v>
      </c>
      <c r="AW10" s="56" t="s">
        <v>0</v>
      </c>
      <c r="AX10" s="536"/>
      <c r="AY10" s="685" t="s">
        <v>37</v>
      </c>
      <c r="AZ10" s="686" t="s">
        <v>37</v>
      </c>
      <c r="BA10" s="686" t="s">
        <v>34</v>
      </c>
      <c r="BB10" s="686" t="s">
        <v>34</v>
      </c>
      <c r="BC10" s="135" t="s">
        <v>91</v>
      </c>
      <c r="BD10" s="135" t="s">
        <v>91</v>
      </c>
      <c r="BE10" s="520"/>
      <c r="BF10" s="686" t="s">
        <v>34</v>
      </c>
      <c r="BG10" s="686" t="s">
        <v>34</v>
      </c>
      <c r="BH10" s="135" t="s">
        <v>91</v>
      </c>
      <c r="BI10" s="521" t="s">
        <v>91</v>
      </c>
    </row>
    <row r="11" spans="1:73" ht="12.75">
      <c r="A11" s="740"/>
      <c r="B11" s="293" t="s">
        <v>12</v>
      </c>
      <c r="C11" s="464" t="s">
        <v>30</v>
      </c>
      <c r="D11" s="294" t="s">
        <v>30</v>
      </c>
      <c r="E11" s="465" t="s">
        <v>31</v>
      </c>
      <c r="F11" s="296" t="s">
        <v>84</v>
      </c>
      <c r="G11" s="610" t="str">
        <f aca="true" t="shared" si="2" ref="G11:G29">$F11</f>
        <v>--</v>
      </c>
      <c r="H11" s="295" t="s">
        <v>84</v>
      </c>
      <c r="I11" s="614" t="str">
        <f aca="true" t="shared" si="3" ref="I11:I29">$H11</f>
        <v>--</v>
      </c>
      <c r="J11" s="295" t="s">
        <v>84</v>
      </c>
      <c r="K11" s="295" t="s">
        <v>84</v>
      </c>
      <c r="L11" s="294" t="s">
        <v>84</v>
      </c>
      <c r="M11" s="295" t="s">
        <v>84</v>
      </c>
      <c r="N11" s="592" t="str">
        <f aca="true" t="shared" si="4" ref="N11:N29">$M11</f>
        <v>--</v>
      </c>
      <c r="O11" s="295" t="s">
        <v>84</v>
      </c>
      <c r="P11" s="295" t="s">
        <v>84</v>
      </c>
      <c r="Q11" s="465" t="s">
        <v>84</v>
      </c>
      <c r="R11" s="297" t="s">
        <v>30</v>
      </c>
      <c r="S11" s="298"/>
      <c r="T11" s="500" t="s">
        <v>31</v>
      </c>
      <c r="U11" s="611" t="str">
        <f aca="true" t="shared" si="5" ref="U11:V29">$F11</f>
        <v>--</v>
      </c>
      <c r="V11" s="611" t="str">
        <f t="shared" si="5"/>
        <v>--</v>
      </c>
      <c r="W11" s="299" t="s">
        <v>84</v>
      </c>
      <c r="X11" s="615" t="str">
        <f aca="true" t="shared" si="6" ref="X11:X29">$W11</f>
        <v>--</v>
      </c>
      <c r="Y11" s="299" t="s">
        <v>84</v>
      </c>
      <c r="Z11" s="299" t="s">
        <v>84</v>
      </c>
      <c r="AA11" s="298" t="s">
        <v>84</v>
      </c>
      <c r="AB11" s="299" t="s">
        <v>84</v>
      </c>
      <c r="AC11" s="615" t="str">
        <f aca="true" t="shared" si="7" ref="AC11:AC29">$AB11</f>
        <v>--</v>
      </c>
      <c r="AD11" s="299" t="s">
        <v>84</v>
      </c>
      <c r="AE11" s="299" t="s">
        <v>84</v>
      </c>
      <c r="AF11" s="500" t="s">
        <v>84</v>
      </c>
      <c r="AG11" s="300" t="s">
        <v>30</v>
      </c>
      <c r="AH11" s="301" t="s">
        <v>31</v>
      </c>
      <c r="AI11" s="542"/>
      <c r="AJ11" s="305" t="s">
        <v>84</v>
      </c>
      <c r="AK11" s="305" t="s">
        <v>84</v>
      </c>
      <c r="AL11" s="302" t="s">
        <v>84</v>
      </c>
      <c r="AM11" s="302" t="s">
        <v>84</v>
      </c>
      <c r="AN11" s="303" t="s">
        <v>84</v>
      </c>
      <c r="AO11" s="301" t="s">
        <v>84</v>
      </c>
      <c r="AP11" s="304"/>
      <c r="AQ11" s="305" t="str">
        <f aca="true" t="shared" si="8" ref="AQ11:AQ29">M11</f>
        <v>--</v>
      </c>
      <c r="AR11" s="305" t="str">
        <f aca="true" t="shared" si="9" ref="AR11:AR29">N11</f>
        <v>--</v>
      </c>
      <c r="AS11" s="303" t="s">
        <v>84</v>
      </c>
      <c r="AT11" s="306" t="s">
        <v>84</v>
      </c>
      <c r="AU11" s="152">
        <f t="shared" si="1"/>
        <v>11</v>
      </c>
      <c r="AV11" s="307" t="s">
        <v>30</v>
      </c>
      <c r="AW11" s="308" t="s">
        <v>31</v>
      </c>
      <c r="AX11" s="523"/>
      <c r="AY11" s="311" t="s">
        <v>84</v>
      </c>
      <c r="AZ11" s="311" t="s">
        <v>84</v>
      </c>
      <c r="BA11" s="311" t="s">
        <v>84</v>
      </c>
      <c r="BB11" s="311" t="s">
        <v>84</v>
      </c>
      <c r="BC11" s="310" t="s">
        <v>84</v>
      </c>
      <c r="BD11" s="308" t="s">
        <v>84</v>
      </c>
      <c r="BE11" s="522"/>
      <c r="BF11" s="309" t="str">
        <f aca="true" t="shared" si="10" ref="BF11:BF29">AB11</f>
        <v>--</v>
      </c>
      <c r="BG11" s="309" t="str">
        <f aca="true" t="shared" si="11" ref="BG11:BG29">AC11</f>
        <v>--</v>
      </c>
      <c r="BH11" s="310" t="s">
        <v>84</v>
      </c>
      <c r="BI11" s="523" t="s">
        <v>84</v>
      </c>
      <c r="BJ11" s="1"/>
      <c r="BK11" s="1"/>
      <c r="BL11" s="1"/>
      <c r="BM11" s="1"/>
      <c r="BN11" s="1"/>
      <c r="BO11" s="1"/>
      <c r="BP11" s="1"/>
      <c r="BQ11" s="1"/>
      <c r="BR11" s="1"/>
      <c r="BS11" s="1"/>
      <c r="BT11" s="1"/>
      <c r="BU11" s="1"/>
    </row>
    <row r="12" spans="1:73" ht="12.75">
      <c r="A12" s="740"/>
      <c r="B12" s="68" t="s">
        <v>24</v>
      </c>
      <c r="C12" s="466"/>
      <c r="D12" s="99"/>
      <c r="E12" s="473"/>
      <c r="F12" s="101" t="s">
        <v>30</v>
      </c>
      <c r="G12" s="593" t="str">
        <f t="shared" si="2"/>
        <v>In1</v>
      </c>
      <c r="H12" s="100" t="s">
        <v>30</v>
      </c>
      <c r="I12" s="593" t="str">
        <f t="shared" si="3"/>
        <v>In1</v>
      </c>
      <c r="J12" s="100" t="s">
        <v>30</v>
      </c>
      <c r="K12" s="100" t="s">
        <v>30</v>
      </c>
      <c r="L12" s="100" t="s">
        <v>30</v>
      </c>
      <c r="M12" s="100" t="s">
        <v>30</v>
      </c>
      <c r="N12" s="593" t="str">
        <f t="shared" si="4"/>
        <v>In1</v>
      </c>
      <c r="O12" s="100" t="s">
        <v>30</v>
      </c>
      <c r="P12" s="100" t="s">
        <v>30</v>
      </c>
      <c r="Q12" s="467" t="s">
        <v>30</v>
      </c>
      <c r="R12" s="167"/>
      <c r="S12" s="103"/>
      <c r="T12" s="505"/>
      <c r="U12" s="605" t="str">
        <f t="shared" si="5"/>
        <v>In1</v>
      </c>
      <c r="V12" s="605" t="str">
        <f t="shared" si="5"/>
        <v>In1</v>
      </c>
      <c r="W12" s="104" t="s">
        <v>30</v>
      </c>
      <c r="X12" s="605" t="str">
        <f t="shared" si="6"/>
        <v>In1</v>
      </c>
      <c r="Y12" s="104" t="s">
        <v>30</v>
      </c>
      <c r="Z12" s="104" t="s">
        <v>30</v>
      </c>
      <c r="AA12" s="104" t="s">
        <v>30</v>
      </c>
      <c r="AB12" s="104" t="s">
        <v>30</v>
      </c>
      <c r="AC12" s="605" t="str">
        <f t="shared" si="7"/>
        <v>In1</v>
      </c>
      <c r="AD12" s="104" t="s">
        <v>30</v>
      </c>
      <c r="AE12" s="104" t="s">
        <v>30</v>
      </c>
      <c r="AF12" s="501" t="s">
        <v>30</v>
      </c>
      <c r="AG12" s="162"/>
      <c r="AH12" s="106"/>
      <c r="AI12" s="543"/>
      <c r="AJ12" s="538" t="str">
        <f aca="true" t="shared" si="12" ref="AJ12:AK29">F12</f>
        <v>In1</v>
      </c>
      <c r="AK12" s="538" t="str">
        <f t="shared" si="12"/>
        <v>In1</v>
      </c>
      <c r="AL12" s="402" t="str">
        <f aca="true" t="shared" si="13" ref="AL12:AM29">$H12</f>
        <v>In1</v>
      </c>
      <c r="AM12" s="402" t="str">
        <f t="shared" si="13"/>
        <v>In1</v>
      </c>
      <c r="AN12" s="107" t="s">
        <v>30</v>
      </c>
      <c r="AO12" s="107" t="s">
        <v>30</v>
      </c>
      <c r="AP12" s="140" t="s">
        <v>95</v>
      </c>
      <c r="AQ12" s="129" t="str">
        <f t="shared" si="8"/>
        <v>In1</v>
      </c>
      <c r="AR12" s="129" t="str">
        <f t="shared" si="9"/>
        <v>In1</v>
      </c>
      <c r="AS12" s="107" t="s">
        <v>30</v>
      </c>
      <c r="AT12" s="108" t="s">
        <v>30</v>
      </c>
      <c r="AU12" s="312">
        <f t="shared" si="1"/>
        <v>12</v>
      </c>
      <c r="AV12" s="145"/>
      <c r="AW12" s="109"/>
      <c r="AX12" s="529"/>
      <c r="AY12" s="682" t="str">
        <f aca="true" t="shared" si="14" ref="AY12:AY29">U12</f>
        <v>In1</v>
      </c>
      <c r="AZ12" s="682" t="str">
        <f aca="true" t="shared" si="15" ref="AZ12:AZ29">V12</f>
        <v>In1</v>
      </c>
      <c r="BA12" s="202" t="str">
        <f aca="true" t="shared" si="16" ref="BA12:BB26">$W12</f>
        <v>In1</v>
      </c>
      <c r="BB12" s="202" t="str">
        <f t="shared" si="16"/>
        <v>In1</v>
      </c>
      <c r="BC12" s="110" t="s">
        <v>30</v>
      </c>
      <c r="BD12" s="110" t="s">
        <v>30</v>
      </c>
      <c r="BE12" s="524" t="s">
        <v>95</v>
      </c>
      <c r="BF12" s="202" t="str">
        <f t="shared" si="10"/>
        <v>In1</v>
      </c>
      <c r="BG12" s="202" t="str">
        <f t="shared" si="11"/>
        <v>In1</v>
      </c>
      <c r="BH12" s="110" t="s">
        <v>30</v>
      </c>
      <c r="BI12" s="525" t="s">
        <v>30</v>
      </c>
      <c r="BJ12" s="1"/>
      <c r="BK12" s="1"/>
      <c r="BL12" s="1"/>
      <c r="BM12" s="1"/>
      <c r="BN12" s="1"/>
      <c r="BO12" s="1"/>
      <c r="BP12" s="1"/>
      <c r="BQ12" s="1"/>
      <c r="BR12" s="1"/>
      <c r="BS12" s="1"/>
      <c r="BT12" s="1"/>
      <c r="BU12" s="1"/>
    </row>
    <row r="13" spans="1:73" ht="12.75">
      <c r="A13" s="741"/>
      <c r="B13" s="68" t="s">
        <v>43</v>
      </c>
      <c r="C13" s="466"/>
      <c r="D13" s="99"/>
      <c r="E13" s="473"/>
      <c r="F13" s="101" t="s">
        <v>50</v>
      </c>
      <c r="G13" s="593" t="str">
        <f t="shared" si="2"/>
        <v>Sub</v>
      </c>
      <c r="H13" s="100" t="s">
        <v>44</v>
      </c>
      <c r="I13" s="593" t="str">
        <f t="shared" si="3"/>
        <v>Lo</v>
      </c>
      <c r="J13" s="100" t="s">
        <v>45</v>
      </c>
      <c r="K13" s="100" t="s">
        <v>46</v>
      </c>
      <c r="L13" s="100" t="s">
        <v>46</v>
      </c>
      <c r="M13" s="100" t="s">
        <v>44</v>
      </c>
      <c r="N13" s="593" t="str">
        <f t="shared" si="4"/>
        <v>Lo</v>
      </c>
      <c r="O13" s="100" t="s">
        <v>45</v>
      </c>
      <c r="P13" s="100" t="s">
        <v>46</v>
      </c>
      <c r="Q13" s="467" t="s">
        <v>46</v>
      </c>
      <c r="R13" s="167"/>
      <c r="S13" s="103"/>
      <c r="T13" s="505"/>
      <c r="U13" s="605" t="str">
        <f t="shared" si="5"/>
        <v>Sub</v>
      </c>
      <c r="V13" s="605" t="str">
        <f t="shared" si="5"/>
        <v>Sub</v>
      </c>
      <c r="W13" s="104" t="s">
        <v>44</v>
      </c>
      <c r="X13" s="605" t="str">
        <f t="shared" si="6"/>
        <v>Lo</v>
      </c>
      <c r="Y13" s="104" t="s">
        <v>45</v>
      </c>
      <c r="Z13" s="104" t="s">
        <v>46</v>
      </c>
      <c r="AA13" s="104" t="s">
        <v>46</v>
      </c>
      <c r="AB13" s="104" t="s">
        <v>44</v>
      </c>
      <c r="AC13" s="605" t="str">
        <f t="shared" si="7"/>
        <v>Lo</v>
      </c>
      <c r="AD13" s="104" t="s">
        <v>45</v>
      </c>
      <c r="AE13" s="104" t="s">
        <v>46</v>
      </c>
      <c r="AF13" s="501" t="s">
        <v>46</v>
      </c>
      <c r="AG13" s="162"/>
      <c r="AH13" s="106"/>
      <c r="AI13" s="543"/>
      <c r="AJ13" s="538" t="str">
        <f t="shared" si="12"/>
        <v>Sub</v>
      </c>
      <c r="AK13" s="538" t="str">
        <f t="shared" si="12"/>
        <v>Sub</v>
      </c>
      <c r="AL13" s="402" t="str">
        <f t="shared" si="13"/>
        <v>Lo</v>
      </c>
      <c r="AM13" s="402" t="str">
        <f t="shared" si="13"/>
        <v>Lo</v>
      </c>
      <c r="AN13" s="107" t="s">
        <v>46</v>
      </c>
      <c r="AO13" s="107" t="s">
        <v>46</v>
      </c>
      <c r="AP13" s="140" t="s">
        <v>95</v>
      </c>
      <c r="AQ13" s="129" t="str">
        <f t="shared" si="8"/>
        <v>Lo</v>
      </c>
      <c r="AR13" s="129" t="str">
        <f t="shared" si="9"/>
        <v>Lo</v>
      </c>
      <c r="AS13" s="107" t="s">
        <v>46</v>
      </c>
      <c r="AT13" s="108" t="s">
        <v>46</v>
      </c>
      <c r="AU13" s="139">
        <f t="shared" si="1"/>
        <v>13</v>
      </c>
      <c r="AV13" s="145"/>
      <c r="AW13" s="109"/>
      <c r="AX13" s="529"/>
      <c r="AY13" s="682" t="str">
        <f t="shared" si="14"/>
        <v>Sub</v>
      </c>
      <c r="AZ13" s="682" t="str">
        <f t="shared" si="15"/>
        <v>Sub</v>
      </c>
      <c r="BA13" s="202" t="str">
        <f t="shared" si="16"/>
        <v>Lo</v>
      </c>
      <c r="BB13" s="202" t="str">
        <f t="shared" si="16"/>
        <v>Lo</v>
      </c>
      <c r="BC13" s="110" t="s">
        <v>46</v>
      </c>
      <c r="BD13" s="110" t="s">
        <v>46</v>
      </c>
      <c r="BE13" s="524" t="s">
        <v>95</v>
      </c>
      <c r="BF13" s="202" t="str">
        <f t="shared" si="10"/>
        <v>Lo</v>
      </c>
      <c r="BG13" s="202" t="str">
        <f t="shared" si="11"/>
        <v>Lo</v>
      </c>
      <c r="BH13" s="110" t="s">
        <v>46</v>
      </c>
      <c r="BI13" s="525" t="s">
        <v>46</v>
      </c>
      <c r="BJ13" s="1"/>
      <c r="BK13" s="1"/>
      <c r="BL13" s="1"/>
      <c r="BM13" s="1"/>
      <c r="BN13" s="1"/>
      <c r="BO13" s="1"/>
      <c r="BP13" s="1"/>
      <c r="BQ13" s="1"/>
      <c r="BR13" s="1"/>
      <c r="BS13" s="1"/>
      <c r="BT13" s="1"/>
      <c r="BU13" s="1"/>
    </row>
    <row r="14" spans="1:75" ht="12.75" customHeight="1">
      <c r="A14" s="739" t="s">
        <v>21</v>
      </c>
      <c r="B14" s="293" t="s">
        <v>6</v>
      </c>
      <c r="C14" s="468" t="s">
        <v>41</v>
      </c>
      <c r="D14" s="313" t="s">
        <v>41</v>
      </c>
      <c r="E14" s="315"/>
      <c r="F14" s="314" t="s">
        <v>41</v>
      </c>
      <c r="G14" s="594" t="str">
        <f t="shared" si="2"/>
        <v>PEQ</v>
      </c>
      <c r="H14" s="313" t="s">
        <v>41</v>
      </c>
      <c r="I14" s="594" t="str">
        <f t="shared" si="3"/>
        <v>PEQ</v>
      </c>
      <c r="J14" s="313" t="s">
        <v>41</v>
      </c>
      <c r="K14" s="313" t="s">
        <v>41</v>
      </c>
      <c r="L14" s="313" t="s">
        <v>41</v>
      </c>
      <c r="M14" s="313" t="s">
        <v>41</v>
      </c>
      <c r="N14" s="594" t="str">
        <f t="shared" si="4"/>
        <v>PEQ</v>
      </c>
      <c r="O14" s="313" t="s">
        <v>41</v>
      </c>
      <c r="P14" s="313" t="s">
        <v>41</v>
      </c>
      <c r="Q14" s="315" t="s">
        <v>41</v>
      </c>
      <c r="R14" s="366" t="s">
        <v>41</v>
      </c>
      <c r="S14" s="316" t="s">
        <v>41</v>
      </c>
      <c r="T14" s="317"/>
      <c r="U14" s="606" t="str">
        <f t="shared" si="5"/>
        <v>PEQ</v>
      </c>
      <c r="V14" s="606" t="str">
        <f t="shared" si="5"/>
        <v>PEQ</v>
      </c>
      <c r="W14" s="316" t="s">
        <v>41</v>
      </c>
      <c r="X14" s="606" t="str">
        <f t="shared" si="6"/>
        <v>PEQ</v>
      </c>
      <c r="Y14" s="316" t="s">
        <v>41</v>
      </c>
      <c r="Z14" s="316" t="s">
        <v>41</v>
      </c>
      <c r="AA14" s="316" t="s">
        <v>41</v>
      </c>
      <c r="AB14" s="316" t="s">
        <v>41</v>
      </c>
      <c r="AC14" s="606" t="str">
        <f t="shared" si="7"/>
        <v>PEQ</v>
      </c>
      <c r="AD14" s="316" t="s">
        <v>41</v>
      </c>
      <c r="AE14" s="316" t="s">
        <v>41</v>
      </c>
      <c r="AF14" s="317" t="s">
        <v>41</v>
      </c>
      <c r="AG14" s="318" t="s">
        <v>41</v>
      </c>
      <c r="AH14" s="319" t="s">
        <v>41</v>
      </c>
      <c r="AI14" s="544"/>
      <c r="AJ14" s="321" t="str">
        <f t="shared" si="12"/>
        <v>PEQ</v>
      </c>
      <c r="AK14" s="321" t="str">
        <f t="shared" si="12"/>
        <v>PEQ</v>
      </c>
      <c r="AL14" s="320" t="str">
        <f t="shared" si="13"/>
        <v>PEQ</v>
      </c>
      <c r="AM14" s="320" t="str">
        <f t="shared" si="13"/>
        <v>PEQ</v>
      </c>
      <c r="AN14" s="319" t="s">
        <v>41</v>
      </c>
      <c r="AO14" s="319" t="s">
        <v>41</v>
      </c>
      <c r="AP14" s="140" t="s">
        <v>95</v>
      </c>
      <c r="AQ14" s="321" t="str">
        <f t="shared" si="8"/>
        <v>PEQ</v>
      </c>
      <c r="AR14" s="321" t="str">
        <f t="shared" si="9"/>
        <v>PEQ</v>
      </c>
      <c r="AS14" s="319" t="s">
        <v>41</v>
      </c>
      <c r="AT14" s="322" t="s">
        <v>41</v>
      </c>
      <c r="AU14" s="139">
        <f t="shared" si="1"/>
        <v>14</v>
      </c>
      <c r="AV14" s="323" t="s">
        <v>41</v>
      </c>
      <c r="AW14" s="324" t="s">
        <v>41</v>
      </c>
      <c r="AX14" s="327"/>
      <c r="AY14" s="326" t="str">
        <f t="shared" si="14"/>
        <v>PEQ</v>
      </c>
      <c r="AZ14" s="326" t="str">
        <f t="shared" si="15"/>
        <v>PEQ</v>
      </c>
      <c r="BA14" s="325" t="str">
        <f t="shared" si="16"/>
        <v>PEQ</v>
      </c>
      <c r="BB14" s="325" t="str">
        <f t="shared" si="16"/>
        <v>PEQ</v>
      </c>
      <c r="BC14" s="324" t="s">
        <v>41</v>
      </c>
      <c r="BD14" s="324" t="s">
        <v>41</v>
      </c>
      <c r="BE14" s="524" t="s">
        <v>95</v>
      </c>
      <c r="BF14" s="325" t="str">
        <f t="shared" si="10"/>
        <v>PEQ</v>
      </c>
      <c r="BG14" s="325" t="str">
        <f t="shared" si="11"/>
        <v>PEQ</v>
      </c>
      <c r="BH14" s="324" t="s">
        <v>41</v>
      </c>
      <c r="BI14" s="327" t="s">
        <v>41</v>
      </c>
      <c r="BJ14" s="1"/>
      <c r="BK14" s="1"/>
      <c r="BL14" s="1"/>
      <c r="BM14" s="1"/>
      <c r="BN14" s="1"/>
      <c r="BO14" s="1"/>
      <c r="BP14" s="1"/>
      <c r="BQ14" s="1"/>
      <c r="BR14" s="1"/>
      <c r="BS14" s="1"/>
      <c r="BT14" s="1"/>
      <c r="BU14" s="1"/>
      <c r="BV14" s="1"/>
      <c r="BW14" s="1"/>
    </row>
    <row r="15" spans="1:75" ht="12.75">
      <c r="A15" s="757"/>
      <c r="B15" s="68" t="s">
        <v>51</v>
      </c>
      <c r="C15" s="469">
        <v>2800</v>
      </c>
      <c r="D15" s="328">
        <v>2800</v>
      </c>
      <c r="E15" s="441"/>
      <c r="F15" s="329">
        <v>37</v>
      </c>
      <c r="G15" s="595">
        <f t="shared" si="2"/>
        <v>37</v>
      </c>
      <c r="H15" s="328">
        <v>172</v>
      </c>
      <c r="I15" s="595">
        <f t="shared" si="3"/>
        <v>172</v>
      </c>
      <c r="J15" s="328">
        <v>500</v>
      </c>
      <c r="K15" s="328">
        <v>1040</v>
      </c>
      <c r="L15" s="328">
        <v>1040</v>
      </c>
      <c r="M15" s="328"/>
      <c r="N15" s="595">
        <f t="shared" si="4"/>
        <v>0</v>
      </c>
      <c r="O15" s="328"/>
      <c r="P15" s="328"/>
      <c r="Q15" s="441"/>
      <c r="R15" s="367">
        <v>2800</v>
      </c>
      <c r="S15" s="330">
        <v>2700</v>
      </c>
      <c r="T15" s="502"/>
      <c r="U15" s="442">
        <f t="shared" si="5"/>
        <v>37</v>
      </c>
      <c r="V15" s="442">
        <f t="shared" si="5"/>
        <v>37</v>
      </c>
      <c r="W15" s="330">
        <v>136</v>
      </c>
      <c r="X15" s="442">
        <f t="shared" si="6"/>
        <v>136</v>
      </c>
      <c r="Y15" s="330">
        <v>250</v>
      </c>
      <c r="Z15" s="330">
        <v>860</v>
      </c>
      <c r="AA15" s="330">
        <v>900</v>
      </c>
      <c r="AB15" s="330"/>
      <c r="AC15" s="442">
        <f t="shared" si="7"/>
        <v>0</v>
      </c>
      <c r="AD15" s="330"/>
      <c r="AE15" s="330"/>
      <c r="AF15" s="502"/>
      <c r="AG15" s="331">
        <v>2900</v>
      </c>
      <c r="AH15" s="332">
        <v>2800</v>
      </c>
      <c r="AI15" s="443"/>
      <c r="AJ15" s="334">
        <f t="shared" si="12"/>
        <v>37</v>
      </c>
      <c r="AK15" s="334">
        <f t="shared" si="12"/>
        <v>37</v>
      </c>
      <c r="AL15" s="333">
        <f t="shared" si="13"/>
        <v>172</v>
      </c>
      <c r="AM15" s="333">
        <f t="shared" si="13"/>
        <v>172</v>
      </c>
      <c r="AN15" s="332">
        <v>1400</v>
      </c>
      <c r="AO15" s="332">
        <v>380</v>
      </c>
      <c r="AP15" s="140" t="s">
        <v>95</v>
      </c>
      <c r="AQ15" s="334">
        <f t="shared" si="8"/>
        <v>0</v>
      </c>
      <c r="AR15" s="334">
        <f t="shared" si="9"/>
        <v>0</v>
      </c>
      <c r="AS15" s="332"/>
      <c r="AT15" s="335"/>
      <c r="AU15" s="139">
        <f t="shared" si="1"/>
        <v>15</v>
      </c>
      <c r="AV15" s="336">
        <v>2900</v>
      </c>
      <c r="AW15" s="337">
        <v>2700</v>
      </c>
      <c r="AX15" s="526"/>
      <c r="AY15" s="339">
        <f t="shared" si="14"/>
        <v>37</v>
      </c>
      <c r="AZ15" s="339">
        <f t="shared" si="15"/>
        <v>37</v>
      </c>
      <c r="BA15" s="338">
        <f t="shared" si="16"/>
        <v>136</v>
      </c>
      <c r="BB15" s="338">
        <f t="shared" si="16"/>
        <v>136</v>
      </c>
      <c r="BC15" s="337">
        <v>370</v>
      </c>
      <c r="BD15" s="337">
        <v>400</v>
      </c>
      <c r="BE15" s="524" t="s">
        <v>95</v>
      </c>
      <c r="BF15" s="338">
        <f t="shared" si="10"/>
        <v>0</v>
      </c>
      <c r="BG15" s="338">
        <f t="shared" si="11"/>
        <v>0</v>
      </c>
      <c r="BH15" s="337"/>
      <c r="BI15" s="526"/>
      <c r="BJ15" s="1"/>
      <c r="BK15" s="1"/>
      <c r="BL15" s="1"/>
      <c r="BM15" s="1"/>
      <c r="BN15" s="1"/>
      <c r="BO15" s="1"/>
      <c r="BP15" s="1"/>
      <c r="BQ15" s="1"/>
      <c r="BR15" s="1"/>
      <c r="BS15" s="1"/>
      <c r="BT15" s="1"/>
      <c r="BU15" s="1"/>
      <c r="BV15" s="1"/>
      <c r="BW15" s="1"/>
    </row>
    <row r="16" spans="1:75" ht="12.75">
      <c r="A16" s="757"/>
      <c r="B16" s="68" t="s">
        <v>52</v>
      </c>
      <c r="C16" s="470">
        <v>5</v>
      </c>
      <c r="D16" s="340">
        <v>5</v>
      </c>
      <c r="E16" s="471"/>
      <c r="F16" s="341">
        <v>2.8</v>
      </c>
      <c r="G16" s="596">
        <f t="shared" si="2"/>
        <v>2.8</v>
      </c>
      <c r="H16" s="340">
        <v>1.3</v>
      </c>
      <c r="I16" s="596">
        <f t="shared" si="3"/>
        <v>1.3</v>
      </c>
      <c r="J16" s="340">
        <v>1.2</v>
      </c>
      <c r="K16" s="340">
        <v>0.7</v>
      </c>
      <c r="L16" s="340">
        <v>3.2</v>
      </c>
      <c r="M16" s="340"/>
      <c r="N16" s="596">
        <f t="shared" si="4"/>
        <v>0</v>
      </c>
      <c r="O16" s="340"/>
      <c r="P16" s="340"/>
      <c r="Q16" s="471"/>
      <c r="R16" s="368">
        <v>4</v>
      </c>
      <c r="S16" s="342">
        <v>5</v>
      </c>
      <c r="T16" s="503"/>
      <c r="U16" s="430">
        <f t="shared" si="5"/>
        <v>2.8</v>
      </c>
      <c r="V16" s="430">
        <f t="shared" si="5"/>
        <v>2.8</v>
      </c>
      <c r="W16" s="342">
        <v>1.8</v>
      </c>
      <c r="X16" s="430">
        <f t="shared" si="6"/>
        <v>1.8</v>
      </c>
      <c r="Y16" s="342">
        <v>1.4</v>
      </c>
      <c r="Z16" s="342">
        <v>1.8</v>
      </c>
      <c r="AA16" s="342">
        <v>0.9</v>
      </c>
      <c r="AB16" s="342"/>
      <c r="AC16" s="430">
        <f t="shared" si="7"/>
        <v>0</v>
      </c>
      <c r="AD16" s="342"/>
      <c r="AE16" s="342"/>
      <c r="AF16" s="503"/>
      <c r="AG16" s="343">
        <v>4.5</v>
      </c>
      <c r="AH16" s="344">
        <v>2</v>
      </c>
      <c r="AI16" s="545"/>
      <c r="AJ16" s="346">
        <f t="shared" si="12"/>
        <v>2.8</v>
      </c>
      <c r="AK16" s="346">
        <f t="shared" si="12"/>
        <v>2.8</v>
      </c>
      <c r="AL16" s="345">
        <f t="shared" si="13"/>
        <v>1.3</v>
      </c>
      <c r="AM16" s="345">
        <f t="shared" si="13"/>
        <v>1.3</v>
      </c>
      <c r="AN16" s="344">
        <v>0.6</v>
      </c>
      <c r="AO16" s="344">
        <v>1.4</v>
      </c>
      <c r="AP16" s="140" t="s">
        <v>95</v>
      </c>
      <c r="AQ16" s="346">
        <f t="shared" si="8"/>
        <v>0</v>
      </c>
      <c r="AR16" s="346">
        <f t="shared" si="9"/>
        <v>0</v>
      </c>
      <c r="AS16" s="344"/>
      <c r="AT16" s="347"/>
      <c r="AU16" s="139">
        <f t="shared" si="1"/>
        <v>16</v>
      </c>
      <c r="AV16" s="348">
        <v>3.5</v>
      </c>
      <c r="AW16" s="349">
        <v>5</v>
      </c>
      <c r="AX16" s="527"/>
      <c r="AY16" s="351">
        <f t="shared" si="14"/>
        <v>2.8</v>
      </c>
      <c r="AZ16" s="351">
        <f t="shared" si="15"/>
        <v>2.8</v>
      </c>
      <c r="BA16" s="350">
        <f t="shared" si="16"/>
        <v>1.8</v>
      </c>
      <c r="BB16" s="350">
        <f t="shared" si="16"/>
        <v>1.8</v>
      </c>
      <c r="BC16" s="349">
        <v>0.5</v>
      </c>
      <c r="BD16" s="349">
        <v>0.5</v>
      </c>
      <c r="BE16" s="524" t="s">
        <v>95</v>
      </c>
      <c r="BF16" s="350">
        <f t="shared" si="10"/>
        <v>0</v>
      </c>
      <c r="BG16" s="350">
        <f t="shared" si="11"/>
        <v>0</v>
      </c>
      <c r="BH16" s="349"/>
      <c r="BI16" s="527"/>
      <c r="BJ16" s="1"/>
      <c r="BK16" s="1"/>
      <c r="BL16" s="1"/>
      <c r="BM16" s="1"/>
      <c r="BN16" s="1"/>
      <c r="BO16" s="1"/>
      <c r="BP16" s="1"/>
      <c r="BQ16" s="1"/>
      <c r="BR16" s="1"/>
      <c r="BS16" s="1"/>
      <c r="BT16" s="1"/>
      <c r="BU16" s="1"/>
      <c r="BV16" s="1"/>
      <c r="BW16" s="1"/>
    </row>
    <row r="17" spans="1:75" ht="12.75">
      <c r="A17" s="757"/>
      <c r="B17" s="67" t="s">
        <v>53</v>
      </c>
      <c r="C17" s="472">
        <v>-2</v>
      </c>
      <c r="D17" s="352">
        <v>-2</v>
      </c>
      <c r="E17" s="354"/>
      <c r="F17" s="353">
        <v>4</v>
      </c>
      <c r="G17" s="597">
        <f t="shared" si="2"/>
        <v>4</v>
      </c>
      <c r="H17" s="352">
        <v>6</v>
      </c>
      <c r="I17" s="597">
        <f t="shared" si="3"/>
        <v>6</v>
      </c>
      <c r="J17" s="352">
        <v>-1</v>
      </c>
      <c r="K17" s="352">
        <v>-2</v>
      </c>
      <c r="L17" s="352">
        <v>-4</v>
      </c>
      <c r="M17" s="352"/>
      <c r="N17" s="597">
        <f t="shared" si="4"/>
        <v>0</v>
      </c>
      <c r="O17" s="352"/>
      <c r="P17" s="352"/>
      <c r="Q17" s="354"/>
      <c r="R17" s="369">
        <v>-4</v>
      </c>
      <c r="S17" s="355">
        <v>-1</v>
      </c>
      <c r="T17" s="356"/>
      <c r="U17" s="607">
        <f t="shared" si="5"/>
        <v>4</v>
      </c>
      <c r="V17" s="607">
        <f t="shared" si="5"/>
        <v>4</v>
      </c>
      <c r="W17" s="355">
        <v>-1</v>
      </c>
      <c r="X17" s="607">
        <f t="shared" si="6"/>
        <v>-1</v>
      </c>
      <c r="Y17" s="355">
        <v>-1</v>
      </c>
      <c r="Z17" s="355">
        <v>-8</v>
      </c>
      <c r="AA17" s="355">
        <v>-11</v>
      </c>
      <c r="AB17" s="355"/>
      <c r="AC17" s="607">
        <f t="shared" si="7"/>
        <v>0</v>
      </c>
      <c r="AD17" s="355"/>
      <c r="AE17" s="355"/>
      <c r="AF17" s="356"/>
      <c r="AG17" s="357">
        <v>-4</v>
      </c>
      <c r="AH17" s="358">
        <v>-1</v>
      </c>
      <c r="AI17" s="546"/>
      <c r="AJ17" s="359">
        <f t="shared" si="12"/>
        <v>4</v>
      </c>
      <c r="AK17" s="359">
        <f t="shared" si="12"/>
        <v>4</v>
      </c>
      <c r="AL17" s="359">
        <f t="shared" si="13"/>
        <v>6</v>
      </c>
      <c r="AM17" s="359">
        <f t="shared" si="13"/>
        <v>6</v>
      </c>
      <c r="AN17" s="358">
        <v>8</v>
      </c>
      <c r="AO17" s="360">
        <v>-2</v>
      </c>
      <c r="AP17" s="140" t="s">
        <v>95</v>
      </c>
      <c r="AQ17" s="359">
        <f t="shared" si="8"/>
        <v>0</v>
      </c>
      <c r="AR17" s="359">
        <f t="shared" si="9"/>
        <v>0</v>
      </c>
      <c r="AS17" s="358"/>
      <c r="AT17" s="361"/>
      <c r="AU17" s="139">
        <f t="shared" si="1"/>
        <v>17</v>
      </c>
      <c r="AV17" s="362">
        <v>-5</v>
      </c>
      <c r="AW17" s="364">
        <v>-1</v>
      </c>
      <c r="AX17" s="365"/>
      <c r="AY17" s="363">
        <f t="shared" si="14"/>
        <v>4</v>
      </c>
      <c r="AZ17" s="363">
        <f t="shared" si="15"/>
        <v>4</v>
      </c>
      <c r="BA17" s="528">
        <f t="shared" si="16"/>
        <v>-1</v>
      </c>
      <c r="BB17" s="528">
        <f t="shared" si="16"/>
        <v>-1</v>
      </c>
      <c r="BC17" s="364">
        <v>-5</v>
      </c>
      <c r="BD17" s="364">
        <v>-8</v>
      </c>
      <c r="BE17" s="524" t="s">
        <v>95</v>
      </c>
      <c r="BF17" s="528">
        <f t="shared" si="10"/>
        <v>0</v>
      </c>
      <c r="BG17" s="528">
        <f t="shared" si="11"/>
        <v>0</v>
      </c>
      <c r="BH17" s="364"/>
      <c r="BI17" s="365"/>
      <c r="BJ17" s="1"/>
      <c r="BK17" s="1"/>
      <c r="BL17" s="1"/>
      <c r="BM17" s="1"/>
      <c r="BN17" s="1"/>
      <c r="BO17" s="1"/>
      <c r="BP17" s="1"/>
      <c r="BQ17" s="1"/>
      <c r="BR17" s="1"/>
      <c r="BS17" s="1"/>
      <c r="BT17" s="1"/>
      <c r="BU17" s="1"/>
      <c r="BV17" s="1"/>
      <c r="BW17" s="1"/>
    </row>
    <row r="18" spans="1:73" ht="12.75">
      <c r="A18" s="757"/>
      <c r="B18" s="293" t="s">
        <v>7</v>
      </c>
      <c r="C18" s="468"/>
      <c r="D18" s="313"/>
      <c r="E18" s="315"/>
      <c r="F18" s="314" t="s">
        <v>41</v>
      </c>
      <c r="G18" s="594" t="str">
        <f t="shared" si="2"/>
        <v>PEQ</v>
      </c>
      <c r="H18" s="313" t="s">
        <v>41</v>
      </c>
      <c r="I18" s="594" t="str">
        <f t="shared" si="3"/>
        <v>PEQ</v>
      </c>
      <c r="J18" s="313" t="s">
        <v>41</v>
      </c>
      <c r="K18" s="313" t="s">
        <v>41</v>
      </c>
      <c r="L18" s="313" t="s">
        <v>41</v>
      </c>
      <c r="M18" s="313" t="s">
        <v>41</v>
      </c>
      <c r="N18" s="594" t="str">
        <f t="shared" si="4"/>
        <v>PEQ</v>
      </c>
      <c r="O18" s="313" t="s">
        <v>41</v>
      </c>
      <c r="P18" s="313" t="s">
        <v>41</v>
      </c>
      <c r="Q18" s="315" t="s">
        <v>41</v>
      </c>
      <c r="R18" s="366"/>
      <c r="S18" s="316"/>
      <c r="T18" s="317"/>
      <c r="U18" s="606" t="str">
        <f t="shared" si="5"/>
        <v>PEQ</v>
      </c>
      <c r="V18" s="606" t="str">
        <f t="shared" si="5"/>
        <v>PEQ</v>
      </c>
      <c r="W18" s="316" t="s">
        <v>41</v>
      </c>
      <c r="X18" s="606" t="str">
        <f t="shared" si="6"/>
        <v>PEQ</v>
      </c>
      <c r="Y18" s="316" t="s">
        <v>41</v>
      </c>
      <c r="Z18" s="316" t="s">
        <v>41</v>
      </c>
      <c r="AA18" s="316" t="s">
        <v>41</v>
      </c>
      <c r="AB18" s="316" t="s">
        <v>41</v>
      </c>
      <c r="AC18" s="606" t="str">
        <f t="shared" si="7"/>
        <v>PEQ</v>
      </c>
      <c r="AD18" s="316" t="s">
        <v>41</v>
      </c>
      <c r="AE18" s="316" t="s">
        <v>41</v>
      </c>
      <c r="AF18" s="317" t="s">
        <v>41</v>
      </c>
      <c r="AG18" s="318"/>
      <c r="AH18" s="319"/>
      <c r="AI18" s="544"/>
      <c r="AJ18" s="321" t="str">
        <f t="shared" si="12"/>
        <v>PEQ</v>
      </c>
      <c r="AK18" s="321" t="str">
        <f t="shared" si="12"/>
        <v>PEQ</v>
      </c>
      <c r="AL18" s="320" t="str">
        <f t="shared" si="13"/>
        <v>PEQ</v>
      </c>
      <c r="AM18" s="320" t="str">
        <f t="shared" si="13"/>
        <v>PEQ</v>
      </c>
      <c r="AN18" s="319" t="s">
        <v>41</v>
      </c>
      <c r="AO18" s="319" t="s">
        <v>41</v>
      </c>
      <c r="AP18" s="140" t="s">
        <v>95</v>
      </c>
      <c r="AQ18" s="321" t="str">
        <f t="shared" si="8"/>
        <v>PEQ</v>
      </c>
      <c r="AR18" s="321" t="str">
        <f t="shared" si="9"/>
        <v>PEQ</v>
      </c>
      <c r="AS18" s="319" t="s">
        <v>41</v>
      </c>
      <c r="AT18" s="322" t="s">
        <v>41</v>
      </c>
      <c r="AU18" s="139">
        <f t="shared" si="1"/>
        <v>18</v>
      </c>
      <c r="AV18" s="323"/>
      <c r="AW18" s="324"/>
      <c r="AX18" s="327"/>
      <c r="AY18" s="326" t="str">
        <f t="shared" si="14"/>
        <v>PEQ</v>
      </c>
      <c r="AZ18" s="326" t="str">
        <f t="shared" si="15"/>
        <v>PEQ</v>
      </c>
      <c r="BA18" s="325" t="str">
        <f t="shared" si="16"/>
        <v>PEQ</v>
      </c>
      <c r="BB18" s="325" t="str">
        <f t="shared" si="16"/>
        <v>PEQ</v>
      </c>
      <c r="BC18" s="324" t="s">
        <v>41</v>
      </c>
      <c r="BD18" s="324" t="s">
        <v>41</v>
      </c>
      <c r="BE18" s="524" t="s">
        <v>95</v>
      </c>
      <c r="BF18" s="325" t="str">
        <f t="shared" si="10"/>
        <v>PEQ</v>
      </c>
      <c r="BG18" s="325" t="str">
        <f t="shared" si="11"/>
        <v>PEQ</v>
      </c>
      <c r="BH18" s="324" t="s">
        <v>41</v>
      </c>
      <c r="BI18" s="327" t="s">
        <v>41</v>
      </c>
      <c r="BJ18" s="1"/>
      <c r="BK18" s="1"/>
      <c r="BL18" s="1"/>
      <c r="BM18" s="1"/>
      <c r="BN18" s="1"/>
      <c r="BO18" s="1"/>
      <c r="BP18" s="1"/>
      <c r="BQ18" s="1"/>
      <c r="BR18" s="1"/>
      <c r="BS18" s="1"/>
      <c r="BT18" s="1"/>
      <c r="BU18" s="1"/>
    </row>
    <row r="19" spans="1:73" ht="12.75">
      <c r="A19" s="757"/>
      <c r="B19" s="68" t="s">
        <v>54</v>
      </c>
      <c r="C19" s="469"/>
      <c r="D19" s="328"/>
      <c r="E19" s="441"/>
      <c r="F19" s="329">
        <v>200</v>
      </c>
      <c r="G19" s="595">
        <f t="shared" si="2"/>
        <v>200</v>
      </c>
      <c r="H19" s="328">
        <v>230</v>
      </c>
      <c r="I19" s="595">
        <f t="shared" si="3"/>
        <v>230</v>
      </c>
      <c r="J19" s="328">
        <v>1120</v>
      </c>
      <c r="K19" s="328">
        <v>2500</v>
      </c>
      <c r="L19" s="328">
        <v>2000</v>
      </c>
      <c r="M19" s="328"/>
      <c r="N19" s="595">
        <f t="shared" si="4"/>
        <v>0</v>
      </c>
      <c r="O19" s="328"/>
      <c r="P19" s="328"/>
      <c r="Q19" s="441"/>
      <c r="R19" s="367"/>
      <c r="S19" s="330"/>
      <c r="T19" s="502"/>
      <c r="U19" s="442">
        <f t="shared" si="5"/>
        <v>200</v>
      </c>
      <c r="V19" s="442">
        <f t="shared" si="5"/>
        <v>200</v>
      </c>
      <c r="W19" s="330">
        <v>200</v>
      </c>
      <c r="X19" s="442">
        <f t="shared" si="6"/>
        <v>200</v>
      </c>
      <c r="Y19" s="330">
        <v>630</v>
      </c>
      <c r="Z19" s="330">
        <v>2000</v>
      </c>
      <c r="AA19" s="330">
        <v>1440</v>
      </c>
      <c r="AB19" s="330"/>
      <c r="AC19" s="442">
        <f t="shared" si="7"/>
        <v>0</v>
      </c>
      <c r="AD19" s="330"/>
      <c r="AE19" s="330"/>
      <c r="AF19" s="502"/>
      <c r="AG19" s="331"/>
      <c r="AH19" s="332"/>
      <c r="AI19" s="443"/>
      <c r="AJ19" s="334">
        <f t="shared" si="12"/>
        <v>200</v>
      </c>
      <c r="AK19" s="334">
        <f t="shared" si="12"/>
        <v>200</v>
      </c>
      <c r="AL19" s="333">
        <f t="shared" si="13"/>
        <v>230</v>
      </c>
      <c r="AM19" s="333">
        <f t="shared" si="13"/>
        <v>230</v>
      </c>
      <c r="AN19" s="332">
        <v>1880</v>
      </c>
      <c r="AO19" s="332">
        <v>1520</v>
      </c>
      <c r="AP19" s="140" t="s">
        <v>95</v>
      </c>
      <c r="AQ19" s="334">
        <f t="shared" si="8"/>
        <v>0</v>
      </c>
      <c r="AR19" s="334">
        <f t="shared" si="9"/>
        <v>0</v>
      </c>
      <c r="AS19" s="332"/>
      <c r="AT19" s="335"/>
      <c r="AU19" s="139">
        <f t="shared" si="1"/>
        <v>19</v>
      </c>
      <c r="AV19" s="336"/>
      <c r="AW19" s="337"/>
      <c r="AX19" s="526"/>
      <c r="AY19" s="339">
        <f t="shared" si="14"/>
        <v>200</v>
      </c>
      <c r="AZ19" s="339">
        <f t="shared" si="15"/>
        <v>200</v>
      </c>
      <c r="BA19" s="338">
        <f t="shared" si="16"/>
        <v>200</v>
      </c>
      <c r="BB19" s="338">
        <f t="shared" si="16"/>
        <v>200</v>
      </c>
      <c r="BC19" s="337">
        <v>2000</v>
      </c>
      <c r="BD19" s="337">
        <v>1360</v>
      </c>
      <c r="BE19" s="524" t="s">
        <v>95</v>
      </c>
      <c r="BF19" s="338">
        <f t="shared" si="10"/>
        <v>0</v>
      </c>
      <c r="BG19" s="338">
        <f t="shared" si="11"/>
        <v>0</v>
      </c>
      <c r="BH19" s="337"/>
      <c r="BI19" s="526"/>
      <c r="BJ19" s="1"/>
      <c r="BK19" s="1"/>
      <c r="BL19" s="1"/>
      <c r="BM19" s="1"/>
      <c r="BN19" s="1"/>
      <c r="BO19" s="1"/>
      <c r="BP19" s="1"/>
      <c r="BQ19" s="1"/>
      <c r="BR19" s="1"/>
      <c r="BS19" s="1"/>
      <c r="BT19" s="1"/>
      <c r="BU19" s="1"/>
    </row>
    <row r="20" spans="1:73" ht="12.75">
      <c r="A20" s="757"/>
      <c r="B20" s="68" t="s">
        <v>55</v>
      </c>
      <c r="C20" s="470"/>
      <c r="D20" s="340"/>
      <c r="E20" s="471"/>
      <c r="F20" s="341">
        <v>1</v>
      </c>
      <c r="G20" s="596">
        <f t="shared" si="2"/>
        <v>1</v>
      </c>
      <c r="H20" s="340">
        <v>1</v>
      </c>
      <c r="I20" s="596">
        <f t="shared" si="3"/>
        <v>1</v>
      </c>
      <c r="J20" s="340">
        <v>1.4</v>
      </c>
      <c r="K20" s="340">
        <v>1.6</v>
      </c>
      <c r="L20" s="340">
        <v>3</v>
      </c>
      <c r="M20" s="340"/>
      <c r="N20" s="596">
        <f t="shared" si="4"/>
        <v>0</v>
      </c>
      <c r="O20" s="340"/>
      <c r="P20" s="340"/>
      <c r="Q20" s="471"/>
      <c r="R20" s="368"/>
      <c r="S20" s="342"/>
      <c r="T20" s="503"/>
      <c r="U20" s="430">
        <f t="shared" si="5"/>
        <v>1</v>
      </c>
      <c r="V20" s="430">
        <f t="shared" si="5"/>
        <v>1</v>
      </c>
      <c r="W20" s="342">
        <v>2.8</v>
      </c>
      <c r="X20" s="430">
        <f t="shared" si="6"/>
        <v>2.8</v>
      </c>
      <c r="Y20" s="342">
        <v>0.8</v>
      </c>
      <c r="Z20" s="342">
        <v>1.8</v>
      </c>
      <c r="AA20" s="342">
        <v>3</v>
      </c>
      <c r="AB20" s="342"/>
      <c r="AC20" s="430">
        <f t="shared" si="7"/>
        <v>0</v>
      </c>
      <c r="AD20" s="342"/>
      <c r="AE20" s="342"/>
      <c r="AF20" s="503"/>
      <c r="AG20" s="343"/>
      <c r="AH20" s="344"/>
      <c r="AI20" s="545"/>
      <c r="AJ20" s="346">
        <f t="shared" si="12"/>
        <v>1</v>
      </c>
      <c r="AK20" s="346">
        <f t="shared" si="12"/>
        <v>1</v>
      </c>
      <c r="AL20" s="345">
        <f t="shared" si="13"/>
        <v>1</v>
      </c>
      <c r="AM20" s="345">
        <f t="shared" si="13"/>
        <v>1</v>
      </c>
      <c r="AN20" s="344">
        <v>3.5</v>
      </c>
      <c r="AO20" s="344">
        <v>0.7</v>
      </c>
      <c r="AP20" s="140" t="s">
        <v>95</v>
      </c>
      <c r="AQ20" s="346">
        <f t="shared" si="8"/>
        <v>0</v>
      </c>
      <c r="AR20" s="346">
        <f t="shared" si="9"/>
        <v>0</v>
      </c>
      <c r="AS20" s="344"/>
      <c r="AT20" s="347"/>
      <c r="AU20" s="139">
        <f t="shared" si="1"/>
        <v>20</v>
      </c>
      <c r="AV20" s="348"/>
      <c r="AW20" s="349"/>
      <c r="AX20" s="527"/>
      <c r="AY20" s="351">
        <f t="shared" si="14"/>
        <v>1</v>
      </c>
      <c r="AZ20" s="351">
        <f t="shared" si="15"/>
        <v>1</v>
      </c>
      <c r="BA20" s="350">
        <f t="shared" si="16"/>
        <v>2.8</v>
      </c>
      <c r="BB20" s="350">
        <f t="shared" si="16"/>
        <v>2.8</v>
      </c>
      <c r="BC20" s="349">
        <v>3.5</v>
      </c>
      <c r="BD20" s="349">
        <v>2.2</v>
      </c>
      <c r="BE20" s="524" t="s">
        <v>95</v>
      </c>
      <c r="BF20" s="350">
        <f t="shared" si="10"/>
        <v>0</v>
      </c>
      <c r="BG20" s="350">
        <f t="shared" si="11"/>
        <v>0</v>
      </c>
      <c r="BH20" s="349"/>
      <c r="BI20" s="527"/>
      <c r="BJ20" s="1"/>
      <c r="BK20" s="1"/>
      <c r="BL20" s="1"/>
      <c r="BM20" s="1"/>
      <c r="BN20" s="1"/>
      <c r="BO20" s="1"/>
      <c r="BP20" s="1"/>
      <c r="BQ20" s="1"/>
      <c r="BR20" s="1"/>
      <c r="BS20" s="1"/>
      <c r="BT20" s="1"/>
      <c r="BU20" s="1"/>
    </row>
    <row r="21" spans="1:73" ht="12.75">
      <c r="A21" s="757"/>
      <c r="B21" s="67" t="s">
        <v>56</v>
      </c>
      <c r="C21" s="472"/>
      <c r="D21" s="352"/>
      <c r="E21" s="354"/>
      <c r="F21" s="353">
        <v>-2</v>
      </c>
      <c r="G21" s="597">
        <f t="shared" si="2"/>
        <v>-2</v>
      </c>
      <c r="H21" s="352">
        <v>-2</v>
      </c>
      <c r="I21" s="597">
        <f t="shared" si="3"/>
        <v>-2</v>
      </c>
      <c r="J21" s="352">
        <v>1</v>
      </c>
      <c r="K21" s="352">
        <v>-6</v>
      </c>
      <c r="L21" s="352">
        <v>-1</v>
      </c>
      <c r="M21" s="352"/>
      <c r="N21" s="597">
        <f t="shared" si="4"/>
        <v>0</v>
      </c>
      <c r="O21" s="352"/>
      <c r="P21" s="352"/>
      <c r="Q21" s="354"/>
      <c r="R21" s="369"/>
      <c r="S21" s="355"/>
      <c r="T21" s="356"/>
      <c r="U21" s="607">
        <f t="shared" si="5"/>
        <v>-2</v>
      </c>
      <c r="V21" s="607">
        <f t="shared" si="5"/>
        <v>-2</v>
      </c>
      <c r="W21" s="355">
        <v>1</v>
      </c>
      <c r="X21" s="607">
        <f t="shared" si="6"/>
        <v>1</v>
      </c>
      <c r="Y21" s="355">
        <v>-6</v>
      </c>
      <c r="Z21" s="355">
        <v>-11</v>
      </c>
      <c r="AA21" s="355">
        <v>3</v>
      </c>
      <c r="AB21" s="355"/>
      <c r="AC21" s="607">
        <f t="shared" si="7"/>
        <v>0</v>
      </c>
      <c r="AD21" s="355"/>
      <c r="AE21" s="355"/>
      <c r="AF21" s="356"/>
      <c r="AG21" s="357"/>
      <c r="AH21" s="358"/>
      <c r="AI21" s="546"/>
      <c r="AJ21" s="359">
        <f t="shared" si="12"/>
        <v>-2</v>
      </c>
      <c r="AK21" s="359">
        <f t="shared" si="12"/>
        <v>-2</v>
      </c>
      <c r="AL21" s="359">
        <f t="shared" si="13"/>
        <v>-2</v>
      </c>
      <c r="AM21" s="359">
        <f t="shared" si="13"/>
        <v>-2</v>
      </c>
      <c r="AN21" s="358">
        <v>-8</v>
      </c>
      <c r="AO21" s="360">
        <v>5</v>
      </c>
      <c r="AP21" s="140" t="s">
        <v>95</v>
      </c>
      <c r="AQ21" s="359">
        <f t="shared" si="8"/>
        <v>0</v>
      </c>
      <c r="AR21" s="359">
        <f t="shared" si="9"/>
        <v>0</v>
      </c>
      <c r="AS21" s="358"/>
      <c r="AT21" s="361"/>
      <c r="AU21" s="139">
        <f t="shared" si="1"/>
        <v>21</v>
      </c>
      <c r="AV21" s="362"/>
      <c r="AW21" s="364"/>
      <c r="AX21" s="365"/>
      <c r="AY21" s="363">
        <f t="shared" si="14"/>
        <v>-2</v>
      </c>
      <c r="AZ21" s="363">
        <f t="shared" si="15"/>
        <v>-2</v>
      </c>
      <c r="BA21" s="528">
        <f t="shared" si="16"/>
        <v>1</v>
      </c>
      <c r="BB21" s="528">
        <f t="shared" si="16"/>
        <v>1</v>
      </c>
      <c r="BC21" s="364">
        <v>-6</v>
      </c>
      <c r="BD21" s="364">
        <v>3</v>
      </c>
      <c r="BE21" s="524" t="s">
        <v>95</v>
      </c>
      <c r="BF21" s="528">
        <f t="shared" si="10"/>
        <v>0</v>
      </c>
      <c r="BG21" s="528">
        <f t="shared" si="11"/>
        <v>0</v>
      </c>
      <c r="BH21" s="364"/>
      <c r="BI21" s="365"/>
      <c r="BJ21" s="1"/>
      <c r="BK21" s="1"/>
      <c r="BL21" s="1"/>
      <c r="BM21" s="1"/>
      <c r="BN21" s="1"/>
      <c r="BO21" s="1"/>
      <c r="BP21" s="1"/>
      <c r="BQ21" s="1"/>
      <c r="BR21" s="1"/>
      <c r="BS21" s="1"/>
      <c r="BT21" s="1"/>
      <c r="BU21" s="1"/>
    </row>
    <row r="22" spans="1:73" ht="12.75">
      <c r="A22" s="757"/>
      <c r="B22" s="293" t="s">
        <v>9</v>
      </c>
      <c r="C22" s="468"/>
      <c r="D22" s="313"/>
      <c r="E22" s="315"/>
      <c r="F22" s="314" t="s">
        <v>41</v>
      </c>
      <c r="G22" s="594" t="str">
        <f t="shared" si="2"/>
        <v>PEQ</v>
      </c>
      <c r="H22" s="313" t="s">
        <v>41</v>
      </c>
      <c r="I22" s="594" t="str">
        <f t="shared" si="3"/>
        <v>PEQ</v>
      </c>
      <c r="J22" s="313" t="s">
        <v>41</v>
      </c>
      <c r="K22" s="313" t="s">
        <v>41</v>
      </c>
      <c r="L22" s="313" t="s">
        <v>41</v>
      </c>
      <c r="M22" s="313" t="s">
        <v>41</v>
      </c>
      <c r="N22" s="594" t="str">
        <f t="shared" si="4"/>
        <v>PEQ</v>
      </c>
      <c r="O22" s="313" t="s">
        <v>41</v>
      </c>
      <c r="P22" s="313" t="s">
        <v>41</v>
      </c>
      <c r="Q22" s="315" t="s">
        <v>41</v>
      </c>
      <c r="R22" s="366"/>
      <c r="S22" s="316"/>
      <c r="T22" s="317"/>
      <c r="U22" s="606" t="str">
        <f t="shared" si="5"/>
        <v>PEQ</v>
      </c>
      <c r="V22" s="606" t="str">
        <f t="shared" si="5"/>
        <v>PEQ</v>
      </c>
      <c r="W22" s="316" t="s">
        <v>41</v>
      </c>
      <c r="X22" s="606" t="str">
        <f t="shared" si="6"/>
        <v>PEQ</v>
      </c>
      <c r="Y22" s="316" t="s">
        <v>41</v>
      </c>
      <c r="Z22" s="316" t="s">
        <v>41</v>
      </c>
      <c r="AA22" s="316" t="s">
        <v>41</v>
      </c>
      <c r="AB22" s="316" t="s">
        <v>41</v>
      </c>
      <c r="AC22" s="606" t="str">
        <f t="shared" si="7"/>
        <v>PEQ</v>
      </c>
      <c r="AD22" s="316" t="s">
        <v>41</v>
      </c>
      <c r="AE22" s="316" t="s">
        <v>41</v>
      </c>
      <c r="AF22" s="317" t="s">
        <v>41</v>
      </c>
      <c r="AG22" s="318"/>
      <c r="AH22" s="319"/>
      <c r="AI22" s="544"/>
      <c r="AJ22" s="321" t="str">
        <f t="shared" si="12"/>
        <v>PEQ</v>
      </c>
      <c r="AK22" s="321" t="str">
        <f t="shared" si="12"/>
        <v>PEQ</v>
      </c>
      <c r="AL22" s="320" t="str">
        <f t="shared" si="13"/>
        <v>PEQ</v>
      </c>
      <c r="AM22" s="320" t="str">
        <f t="shared" si="13"/>
        <v>PEQ</v>
      </c>
      <c r="AN22" s="319" t="s">
        <v>41</v>
      </c>
      <c r="AO22" s="319" t="s">
        <v>41</v>
      </c>
      <c r="AP22" s="140" t="s">
        <v>95</v>
      </c>
      <c r="AQ22" s="321" t="str">
        <f t="shared" si="8"/>
        <v>PEQ</v>
      </c>
      <c r="AR22" s="321" t="str">
        <f t="shared" si="9"/>
        <v>PEQ</v>
      </c>
      <c r="AS22" s="319" t="s">
        <v>41</v>
      </c>
      <c r="AT22" s="322" t="s">
        <v>41</v>
      </c>
      <c r="AU22" s="139">
        <f t="shared" si="1"/>
        <v>22</v>
      </c>
      <c r="AV22" s="323"/>
      <c r="AW22" s="324"/>
      <c r="AX22" s="327"/>
      <c r="AY22" s="326" t="str">
        <f t="shared" si="14"/>
        <v>PEQ</v>
      </c>
      <c r="AZ22" s="326" t="str">
        <f t="shared" si="15"/>
        <v>PEQ</v>
      </c>
      <c r="BA22" s="325" t="str">
        <f t="shared" si="16"/>
        <v>PEQ</v>
      </c>
      <c r="BB22" s="325" t="str">
        <f t="shared" si="16"/>
        <v>PEQ</v>
      </c>
      <c r="BC22" s="324" t="s">
        <v>41</v>
      </c>
      <c r="BD22" s="324" t="s">
        <v>41</v>
      </c>
      <c r="BE22" s="524" t="s">
        <v>95</v>
      </c>
      <c r="BF22" s="325" t="str">
        <f t="shared" si="10"/>
        <v>PEQ</v>
      </c>
      <c r="BG22" s="325" t="str">
        <f t="shared" si="11"/>
        <v>PEQ</v>
      </c>
      <c r="BH22" s="324" t="s">
        <v>41</v>
      </c>
      <c r="BI22" s="327" t="s">
        <v>41</v>
      </c>
      <c r="BJ22" s="1"/>
      <c r="BK22" s="1"/>
      <c r="BL22" s="1"/>
      <c r="BM22" s="1"/>
      <c r="BN22" s="1"/>
      <c r="BO22" s="1"/>
      <c r="BP22" s="1"/>
      <c r="BQ22" s="1"/>
      <c r="BR22" s="1"/>
      <c r="BS22" s="1"/>
      <c r="BT22" s="1"/>
      <c r="BU22" s="1"/>
    </row>
    <row r="23" spans="1:73" ht="12.75">
      <c r="A23" s="757"/>
      <c r="B23" s="68" t="s">
        <v>57</v>
      </c>
      <c r="C23" s="469"/>
      <c r="D23" s="328"/>
      <c r="E23" s="441"/>
      <c r="F23" s="329">
        <v>800</v>
      </c>
      <c r="G23" s="595">
        <f t="shared" si="2"/>
        <v>800</v>
      </c>
      <c r="H23" s="328">
        <v>540</v>
      </c>
      <c r="I23" s="595">
        <f t="shared" si="3"/>
        <v>540</v>
      </c>
      <c r="J23" s="328">
        <v>2000</v>
      </c>
      <c r="K23" s="328">
        <v>5800</v>
      </c>
      <c r="L23" s="328">
        <v>3800</v>
      </c>
      <c r="M23" s="328"/>
      <c r="N23" s="595">
        <f t="shared" si="4"/>
        <v>0</v>
      </c>
      <c r="O23" s="328"/>
      <c r="P23" s="328"/>
      <c r="Q23" s="441"/>
      <c r="R23" s="367"/>
      <c r="S23" s="330"/>
      <c r="T23" s="502"/>
      <c r="U23" s="442">
        <f t="shared" si="5"/>
        <v>800</v>
      </c>
      <c r="V23" s="442">
        <f aca="true" t="shared" si="17" ref="V23:V29">$F23</f>
        <v>800</v>
      </c>
      <c r="W23" s="330">
        <v>470</v>
      </c>
      <c r="X23" s="442">
        <f t="shared" si="6"/>
        <v>470</v>
      </c>
      <c r="Y23" s="330">
        <v>1250</v>
      </c>
      <c r="Z23" s="330">
        <v>4500</v>
      </c>
      <c r="AA23" s="330">
        <v>2800</v>
      </c>
      <c r="AB23" s="330"/>
      <c r="AC23" s="442">
        <f t="shared" si="7"/>
        <v>0</v>
      </c>
      <c r="AD23" s="330"/>
      <c r="AE23" s="330"/>
      <c r="AF23" s="502"/>
      <c r="AG23" s="331"/>
      <c r="AH23" s="332"/>
      <c r="AI23" s="443"/>
      <c r="AJ23" s="334">
        <f t="shared" si="12"/>
        <v>800</v>
      </c>
      <c r="AK23" s="334">
        <f t="shared" si="12"/>
        <v>800</v>
      </c>
      <c r="AL23" s="333">
        <f t="shared" si="13"/>
        <v>540</v>
      </c>
      <c r="AM23" s="333">
        <f t="shared" si="13"/>
        <v>540</v>
      </c>
      <c r="AN23" s="332">
        <v>5600</v>
      </c>
      <c r="AO23" s="332">
        <v>4800</v>
      </c>
      <c r="AP23" s="140" t="s">
        <v>95</v>
      </c>
      <c r="AQ23" s="334">
        <f t="shared" si="8"/>
        <v>0</v>
      </c>
      <c r="AR23" s="334">
        <f t="shared" si="9"/>
        <v>0</v>
      </c>
      <c r="AS23" s="332"/>
      <c r="AT23" s="335"/>
      <c r="AU23" s="139">
        <f t="shared" si="1"/>
        <v>23</v>
      </c>
      <c r="AV23" s="336"/>
      <c r="AW23" s="337"/>
      <c r="AX23" s="526"/>
      <c r="AY23" s="339">
        <f t="shared" si="14"/>
        <v>800</v>
      </c>
      <c r="AZ23" s="339">
        <f t="shared" si="15"/>
        <v>800</v>
      </c>
      <c r="BA23" s="338">
        <f t="shared" si="16"/>
        <v>470</v>
      </c>
      <c r="BB23" s="338">
        <f t="shared" si="16"/>
        <v>470</v>
      </c>
      <c r="BC23" s="337">
        <v>6000</v>
      </c>
      <c r="BD23" s="337">
        <v>4000</v>
      </c>
      <c r="BE23" s="524" t="s">
        <v>95</v>
      </c>
      <c r="BF23" s="338">
        <f t="shared" si="10"/>
        <v>0</v>
      </c>
      <c r="BG23" s="338">
        <f t="shared" si="11"/>
        <v>0</v>
      </c>
      <c r="BH23" s="337"/>
      <c r="BI23" s="526"/>
      <c r="BJ23" s="1"/>
      <c r="BK23" s="1"/>
      <c r="BL23" s="1"/>
      <c r="BM23" s="1"/>
      <c r="BN23" s="1"/>
      <c r="BO23" s="1"/>
      <c r="BP23" s="1"/>
      <c r="BQ23" s="1"/>
      <c r="BR23" s="1"/>
      <c r="BS23" s="1"/>
      <c r="BT23" s="1"/>
      <c r="BU23" s="1"/>
    </row>
    <row r="24" spans="1:73" ht="12.75">
      <c r="A24" s="757"/>
      <c r="B24" s="68" t="s">
        <v>58</v>
      </c>
      <c r="C24" s="470"/>
      <c r="D24" s="340"/>
      <c r="E24" s="471"/>
      <c r="F24" s="341">
        <v>1.4</v>
      </c>
      <c r="G24" s="596">
        <f t="shared" si="2"/>
        <v>1.4</v>
      </c>
      <c r="H24" s="340">
        <v>4.5</v>
      </c>
      <c r="I24" s="596">
        <f t="shared" si="3"/>
        <v>4.5</v>
      </c>
      <c r="J24" s="340">
        <v>2</v>
      </c>
      <c r="K24" s="340">
        <v>1.4</v>
      </c>
      <c r="L24" s="340">
        <v>0.6</v>
      </c>
      <c r="M24" s="340"/>
      <c r="N24" s="596">
        <f t="shared" si="4"/>
        <v>0</v>
      </c>
      <c r="O24" s="340"/>
      <c r="P24" s="340"/>
      <c r="Q24" s="471"/>
      <c r="R24" s="368"/>
      <c r="S24" s="342"/>
      <c r="T24" s="503"/>
      <c r="U24" s="430">
        <f t="shared" si="5"/>
        <v>1.4</v>
      </c>
      <c r="V24" s="430">
        <f t="shared" si="17"/>
        <v>1.4</v>
      </c>
      <c r="W24" s="342">
        <v>4.5</v>
      </c>
      <c r="X24" s="430">
        <f t="shared" si="6"/>
        <v>4.5</v>
      </c>
      <c r="Y24" s="342">
        <v>2</v>
      </c>
      <c r="Z24" s="342">
        <v>1.8</v>
      </c>
      <c r="AA24" s="342">
        <v>0.9</v>
      </c>
      <c r="AB24" s="342"/>
      <c r="AC24" s="430">
        <f t="shared" si="7"/>
        <v>0</v>
      </c>
      <c r="AD24" s="342"/>
      <c r="AE24" s="342"/>
      <c r="AF24" s="503"/>
      <c r="AG24" s="343"/>
      <c r="AH24" s="344"/>
      <c r="AI24" s="545"/>
      <c r="AJ24" s="346">
        <f t="shared" si="12"/>
        <v>1.4</v>
      </c>
      <c r="AK24" s="346">
        <f t="shared" si="12"/>
        <v>1.4</v>
      </c>
      <c r="AL24" s="345">
        <f t="shared" si="13"/>
        <v>4.5</v>
      </c>
      <c r="AM24" s="345">
        <f t="shared" si="13"/>
        <v>4.5</v>
      </c>
      <c r="AN24" s="344">
        <v>2.4</v>
      </c>
      <c r="AO24" s="344">
        <v>0.8</v>
      </c>
      <c r="AP24" s="140" t="s">
        <v>95</v>
      </c>
      <c r="AQ24" s="346">
        <f t="shared" si="8"/>
        <v>0</v>
      </c>
      <c r="AR24" s="346">
        <f t="shared" si="9"/>
        <v>0</v>
      </c>
      <c r="AS24" s="344"/>
      <c r="AT24" s="347"/>
      <c r="AU24" s="139">
        <f t="shared" si="1"/>
        <v>24</v>
      </c>
      <c r="AV24" s="348"/>
      <c r="AW24" s="349"/>
      <c r="AX24" s="527"/>
      <c r="AY24" s="351">
        <f t="shared" si="14"/>
        <v>1.4</v>
      </c>
      <c r="AZ24" s="351">
        <f t="shared" si="15"/>
        <v>1.4</v>
      </c>
      <c r="BA24" s="350">
        <f t="shared" si="16"/>
        <v>4.5</v>
      </c>
      <c r="BB24" s="350">
        <f t="shared" si="16"/>
        <v>4.5</v>
      </c>
      <c r="BC24" s="349">
        <v>2.8</v>
      </c>
      <c r="BD24" s="349">
        <v>1</v>
      </c>
      <c r="BE24" s="524" t="s">
        <v>95</v>
      </c>
      <c r="BF24" s="350">
        <f t="shared" si="10"/>
        <v>0</v>
      </c>
      <c r="BG24" s="350">
        <f t="shared" si="11"/>
        <v>0</v>
      </c>
      <c r="BH24" s="349"/>
      <c r="BI24" s="527"/>
      <c r="BJ24" s="1"/>
      <c r="BK24" s="1"/>
      <c r="BL24" s="1"/>
      <c r="BM24" s="1"/>
      <c r="BN24" s="1"/>
      <c r="BO24" s="1"/>
      <c r="BP24" s="1"/>
      <c r="BQ24" s="1"/>
      <c r="BR24" s="1"/>
      <c r="BS24" s="1"/>
      <c r="BT24" s="1"/>
      <c r="BU24" s="1"/>
    </row>
    <row r="25" spans="1:73" ht="12.75">
      <c r="A25" s="757"/>
      <c r="B25" s="67" t="s">
        <v>59</v>
      </c>
      <c r="C25" s="472"/>
      <c r="D25" s="352"/>
      <c r="E25" s="354"/>
      <c r="F25" s="353">
        <v>-8</v>
      </c>
      <c r="G25" s="597">
        <f t="shared" si="2"/>
        <v>-8</v>
      </c>
      <c r="H25" s="352">
        <v>-1</v>
      </c>
      <c r="I25" s="597">
        <f t="shared" si="3"/>
        <v>-1</v>
      </c>
      <c r="J25" s="352">
        <v>1</v>
      </c>
      <c r="K25" s="352">
        <v>-4</v>
      </c>
      <c r="L25" s="352">
        <v>-8</v>
      </c>
      <c r="M25" s="352"/>
      <c r="N25" s="597">
        <f t="shared" si="4"/>
        <v>0</v>
      </c>
      <c r="O25" s="352"/>
      <c r="P25" s="352"/>
      <c r="Q25" s="354"/>
      <c r="R25" s="369"/>
      <c r="S25" s="355"/>
      <c r="T25" s="356"/>
      <c r="U25" s="607">
        <f t="shared" si="5"/>
        <v>-8</v>
      </c>
      <c r="V25" s="607">
        <f t="shared" si="17"/>
        <v>-8</v>
      </c>
      <c r="W25" s="355">
        <v>1</v>
      </c>
      <c r="X25" s="607">
        <f t="shared" si="6"/>
        <v>1</v>
      </c>
      <c r="Y25" s="355">
        <v>2</v>
      </c>
      <c r="Z25" s="355">
        <v>-6</v>
      </c>
      <c r="AA25" s="355">
        <v>-10</v>
      </c>
      <c r="AB25" s="355"/>
      <c r="AC25" s="607">
        <f t="shared" si="7"/>
        <v>0</v>
      </c>
      <c r="AD25" s="355"/>
      <c r="AE25" s="355"/>
      <c r="AF25" s="356"/>
      <c r="AG25" s="357"/>
      <c r="AH25" s="358"/>
      <c r="AI25" s="546"/>
      <c r="AJ25" s="359">
        <f t="shared" si="12"/>
        <v>-8</v>
      </c>
      <c r="AK25" s="359">
        <f t="shared" si="12"/>
        <v>-8</v>
      </c>
      <c r="AL25" s="359">
        <f t="shared" si="13"/>
        <v>-1</v>
      </c>
      <c r="AM25" s="359">
        <f t="shared" si="13"/>
        <v>-1</v>
      </c>
      <c r="AN25" s="358">
        <v>-3</v>
      </c>
      <c r="AO25" s="360">
        <v>-7</v>
      </c>
      <c r="AP25" s="140" t="s">
        <v>95</v>
      </c>
      <c r="AQ25" s="359">
        <f t="shared" si="8"/>
        <v>0</v>
      </c>
      <c r="AR25" s="359">
        <f t="shared" si="9"/>
        <v>0</v>
      </c>
      <c r="AS25" s="358"/>
      <c r="AT25" s="361"/>
      <c r="AU25" s="139">
        <f t="shared" si="1"/>
        <v>25</v>
      </c>
      <c r="AV25" s="362"/>
      <c r="AW25" s="364"/>
      <c r="AX25" s="365"/>
      <c r="AY25" s="363">
        <f t="shared" si="14"/>
        <v>-8</v>
      </c>
      <c r="AZ25" s="363">
        <f t="shared" si="15"/>
        <v>-8</v>
      </c>
      <c r="BA25" s="528">
        <f t="shared" si="16"/>
        <v>1</v>
      </c>
      <c r="BB25" s="528">
        <f t="shared" si="16"/>
        <v>1</v>
      </c>
      <c r="BC25" s="364">
        <v>-3</v>
      </c>
      <c r="BD25" s="364">
        <v>-7</v>
      </c>
      <c r="BE25" s="524" t="s">
        <v>95</v>
      </c>
      <c r="BF25" s="528">
        <f t="shared" si="10"/>
        <v>0</v>
      </c>
      <c r="BG25" s="528">
        <f t="shared" si="11"/>
        <v>0</v>
      </c>
      <c r="BH25" s="364"/>
      <c r="BI25" s="365"/>
      <c r="BJ25" s="1"/>
      <c r="BK25" s="1"/>
      <c r="BL25" s="1"/>
      <c r="BM25" s="1"/>
      <c r="BN25" s="1"/>
      <c r="BO25" s="1"/>
      <c r="BP25" s="1"/>
      <c r="BQ25" s="1"/>
      <c r="BR25" s="1"/>
      <c r="BS25" s="1"/>
      <c r="BT25" s="1"/>
      <c r="BU25" s="1"/>
    </row>
    <row r="26" spans="1:74" ht="12.75">
      <c r="A26" s="757"/>
      <c r="B26" s="293" t="s">
        <v>10</v>
      </c>
      <c r="C26" s="468"/>
      <c r="D26" s="313"/>
      <c r="E26" s="315"/>
      <c r="F26" s="314"/>
      <c r="G26" s="594">
        <f t="shared" si="2"/>
        <v>0</v>
      </c>
      <c r="H26" s="313" t="s">
        <v>41</v>
      </c>
      <c r="I26" s="594" t="str">
        <f t="shared" si="3"/>
        <v>PEQ</v>
      </c>
      <c r="J26" s="313"/>
      <c r="K26" s="313" t="s">
        <v>41</v>
      </c>
      <c r="L26" s="313" t="s">
        <v>41</v>
      </c>
      <c r="M26" s="313" t="s">
        <v>41</v>
      </c>
      <c r="N26" s="594" t="str">
        <f t="shared" si="4"/>
        <v>PEQ</v>
      </c>
      <c r="O26" s="313"/>
      <c r="P26" s="313" t="s">
        <v>41</v>
      </c>
      <c r="Q26" s="315" t="s">
        <v>41</v>
      </c>
      <c r="R26" s="366"/>
      <c r="S26" s="316"/>
      <c r="T26" s="317"/>
      <c r="U26" s="606">
        <f t="shared" si="5"/>
        <v>0</v>
      </c>
      <c r="V26" s="606">
        <f t="shared" si="17"/>
        <v>0</v>
      </c>
      <c r="W26" s="316" t="s">
        <v>41</v>
      </c>
      <c r="X26" s="606" t="str">
        <f t="shared" si="6"/>
        <v>PEQ</v>
      </c>
      <c r="Y26" s="316" t="s">
        <v>41</v>
      </c>
      <c r="Z26" s="316" t="s">
        <v>41</v>
      </c>
      <c r="AA26" s="316" t="s">
        <v>41</v>
      </c>
      <c r="AB26" s="316" t="s">
        <v>41</v>
      </c>
      <c r="AC26" s="606" t="str">
        <f t="shared" si="7"/>
        <v>PEQ</v>
      </c>
      <c r="AD26" s="316"/>
      <c r="AE26" s="316" t="s">
        <v>41</v>
      </c>
      <c r="AF26" s="317" t="s">
        <v>41</v>
      </c>
      <c r="AG26" s="318"/>
      <c r="AH26" s="319"/>
      <c r="AI26" s="544"/>
      <c r="AJ26" s="321">
        <f t="shared" si="12"/>
        <v>0</v>
      </c>
      <c r="AK26" s="321">
        <f t="shared" si="12"/>
        <v>0</v>
      </c>
      <c r="AL26" s="320" t="str">
        <f t="shared" si="13"/>
        <v>PEQ</v>
      </c>
      <c r="AM26" s="320" t="str">
        <f t="shared" si="13"/>
        <v>PEQ</v>
      </c>
      <c r="AN26" s="319" t="s">
        <v>41</v>
      </c>
      <c r="AO26" s="319" t="s">
        <v>41</v>
      </c>
      <c r="AP26" s="140" t="s">
        <v>95</v>
      </c>
      <c r="AQ26" s="321" t="str">
        <f t="shared" si="8"/>
        <v>PEQ</v>
      </c>
      <c r="AR26" s="321" t="str">
        <f t="shared" si="9"/>
        <v>PEQ</v>
      </c>
      <c r="AS26" s="319" t="s">
        <v>41</v>
      </c>
      <c r="AT26" s="322" t="s">
        <v>41</v>
      </c>
      <c r="AU26" s="139">
        <f t="shared" si="1"/>
        <v>26</v>
      </c>
      <c r="AV26" s="323"/>
      <c r="AW26" s="324"/>
      <c r="AX26" s="327"/>
      <c r="AY26" s="326">
        <f t="shared" si="14"/>
        <v>0</v>
      </c>
      <c r="AZ26" s="326">
        <f t="shared" si="15"/>
        <v>0</v>
      </c>
      <c r="BA26" s="325" t="str">
        <f t="shared" si="16"/>
        <v>PEQ</v>
      </c>
      <c r="BB26" s="325" t="str">
        <f t="shared" si="16"/>
        <v>PEQ</v>
      </c>
      <c r="BC26" s="324" t="s">
        <v>41</v>
      </c>
      <c r="BD26" s="324" t="s">
        <v>41</v>
      </c>
      <c r="BE26" s="524" t="s">
        <v>95</v>
      </c>
      <c r="BF26" s="325" t="str">
        <f t="shared" si="10"/>
        <v>PEQ</v>
      </c>
      <c r="BG26" s="325" t="str">
        <f t="shared" si="11"/>
        <v>PEQ</v>
      </c>
      <c r="BH26" s="324" t="s">
        <v>41</v>
      </c>
      <c r="BI26" s="327" t="s">
        <v>41</v>
      </c>
      <c r="BJ26" s="1"/>
      <c r="BK26" s="1"/>
      <c r="BL26" s="1"/>
      <c r="BM26" s="1"/>
      <c r="BN26" s="1"/>
      <c r="BO26" s="1"/>
      <c r="BP26" s="1"/>
      <c r="BQ26" s="1"/>
      <c r="BR26" s="1"/>
      <c r="BS26" s="1"/>
      <c r="BT26" s="1"/>
      <c r="BU26" s="1"/>
      <c r="BV26" s="1"/>
    </row>
    <row r="27" spans="1:74" ht="12.75">
      <c r="A27" s="757"/>
      <c r="B27" s="68" t="s">
        <v>60</v>
      </c>
      <c r="C27" s="469"/>
      <c r="D27" s="328"/>
      <c r="E27" s="441"/>
      <c r="F27" s="329"/>
      <c r="G27" s="595">
        <f t="shared" si="2"/>
        <v>0</v>
      </c>
      <c r="H27" s="328">
        <v>660</v>
      </c>
      <c r="I27" s="595">
        <f t="shared" si="3"/>
        <v>660</v>
      </c>
      <c r="J27" s="328"/>
      <c r="K27" s="328">
        <v>16000</v>
      </c>
      <c r="L27" s="328">
        <v>15200</v>
      </c>
      <c r="M27" s="328"/>
      <c r="N27" s="595">
        <f t="shared" si="4"/>
        <v>0</v>
      </c>
      <c r="O27" s="328"/>
      <c r="P27" s="328"/>
      <c r="Q27" s="441"/>
      <c r="R27" s="367"/>
      <c r="S27" s="330"/>
      <c r="T27" s="502"/>
      <c r="U27" s="442">
        <f t="shared" si="5"/>
        <v>0</v>
      </c>
      <c r="V27" s="442">
        <f t="shared" si="17"/>
        <v>0</v>
      </c>
      <c r="W27" s="330">
        <v>700</v>
      </c>
      <c r="X27" s="442">
        <f t="shared" si="6"/>
        <v>700</v>
      </c>
      <c r="Y27" s="330">
        <v>2500</v>
      </c>
      <c r="Z27" s="330">
        <v>16000</v>
      </c>
      <c r="AA27" s="330">
        <v>15200</v>
      </c>
      <c r="AB27" s="330"/>
      <c r="AC27" s="442">
        <f t="shared" si="7"/>
        <v>0</v>
      </c>
      <c r="AD27" s="330"/>
      <c r="AE27" s="330"/>
      <c r="AF27" s="502"/>
      <c r="AG27" s="331"/>
      <c r="AH27" s="332"/>
      <c r="AI27" s="443"/>
      <c r="AJ27" s="334">
        <f t="shared" si="12"/>
        <v>0</v>
      </c>
      <c r="AK27" s="334">
        <f t="shared" si="12"/>
        <v>0</v>
      </c>
      <c r="AL27" s="333">
        <f t="shared" si="13"/>
        <v>660</v>
      </c>
      <c r="AM27" s="333">
        <f t="shared" si="13"/>
        <v>660</v>
      </c>
      <c r="AN27" s="332">
        <v>16000</v>
      </c>
      <c r="AO27" s="332">
        <v>15200</v>
      </c>
      <c r="AP27" s="140" t="s">
        <v>95</v>
      </c>
      <c r="AQ27" s="334">
        <f t="shared" si="8"/>
        <v>0</v>
      </c>
      <c r="AR27" s="334">
        <f t="shared" si="9"/>
        <v>0</v>
      </c>
      <c r="AS27" s="332"/>
      <c r="AT27" s="335"/>
      <c r="AU27" s="139">
        <f t="shared" si="1"/>
        <v>27</v>
      </c>
      <c r="AV27" s="336"/>
      <c r="AW27" s="337"/>
      <c r="AX27" s="526"/>
      <c r="AY27" s="339">
        <f t="shared" si="14"/>
        <v>0</v>
      </c>
      <c r="AZ27" s="339">
        <f t="shared" si="15"/>
        <v>0</v>
      </c>
      <c r="BA27" s="338">
        <f aca="true" t="shared" si="18" ref="BA27:BB29">W27</f>
        <v>700</v>
      </c>
      <c r="BB27" s="338">
        <f t="shared" si="18"/>
        <v>700</v>
      </c>
      <c r="BC27" s="337">
        <v>16000</v>
      </c>
      <c r="BD27" s="337">
        <v>15200</v>
      </c>
      <c r="BE27" s="524" t="s">
        <v>95</v>
      </c>
      <c r="BF27" s="338">
        <f t="shared" si="10"/>
        <v>0</v>
      </c>
      <c r="BG27" s="338">
        <f t="shared" si="11"/>
        <v>0</v>
      </c>
      <c r="BH27" s="337"/>
      <c r="BI27" s="526"/>
      <c r="BJ27" s="1"/>
      <c r="BK27" s="1"/>
      <c r="BL27" s="1"/>
      <c r="BM27" s="1"/>
      <c r="BN27" s="1"/>
      <c r="BO27" s="1"/>
      <c r="BP27" s="1"/>
      <c r="BQ27" s="1"/>
      <c r="BR27" s="1"/>
      <c r="BS27" s="1"/>
      <c r="BT27" s="1"/>
      <c r="BU27" s="1"/>
      <c r="BV27" s="1"/>
    </row>
    <row r="28" spans="1:74" ht="12.75">
      <c r="A28" s="757"/>
      <c r="B28" s="68" t="s">
        <v>61</v>
      </c>
      <c r="C28" s="470"/>
      <c r="D28" s="340"/>
      <c r="E28" s="471"/>
      <c r="F28" s="341"/>
      <c r="G28" s="596">
        <f t="shared" si="2"/>
        <v>0</v>
      </c>
      <c r="H28" s="340">
        <v>2.6</v>
      </c>
      <c r="I28" s="596">
        <f t="shared" si="3"/>
        <v>2.6</v>
      </c>
      <c r="J28" s="340"/>
      <c r="K28" s="340">
        <v>1</v>
      </c>
      <c r="L28" s="340">
        <v>4.5</v>
      </c>
      <c r="M28" s="340"/>
      <c r="N28" s="596">
        <f t="shared" si="4"/>
        <v>0</v>
      </c>
      <c r="O28" s="340"/>
      <c r="P28" s="340"/>
      <c r="Q28" s="471"/>
      <c r="R28" s="368"/>
      <c r="S28" s="342"/>
      <c r="T28" s="503"/>
      <c r="U28" s="430">
        <f t="shared" si="5"/>
        <v>0</v>
      </c>
      <c r="V28" s="430">
        <f t="shared" si="17"/>
        <v>0</v>
      </c>
      <c r="W28" s="342">
        <v>1.2</v>
      </c>
      <c r="X28" s="430">
        <f t="shared" si="6"/>
        <v>1.2</v>
      </c>
      <c r="Y28" s="342">
        <v>0.8</v>
      </c>
      <c r="Z28" s="342">
        <v>1.2</v>
      </c>
      <c r="AA28" s="342">
        <v>3.5</v>
      </c>
      <c r="AB28" s="342"/>
      <c r="AC28" s="430">
        <f t="shared" si="7"/>
        <v>0</v>
      </c>
      <c r="AD28" s="342"/>
      <c r="AE28" s="342"/>
      <c r="AF28" s="503"/>
      <c r="AG28" s="343"/>
      <c r="AH28" s="344"/>
      <c r="AI28" s="545"/>
      <c r="AJ28" s="346">
        <f t="shared" si="12"/>
        <v>0</v>
      </c>
      <c r="AK28" s="346">
        <f t="shared" si="12"/>
        <v>0</v>
      </c>
      <c r="AL28" s="345">
        <f t="shared" si="13"/>
        <v>2.6</v>
      </c>
      <c r="AM28" s="345">
        <f t="shared" si="13"/>
        <v>2.6</v>
      </c>
      <c r="AN28" s="344">
        <v>1.6</v>
      </c>
      <c r="AO28" s="344">
        <v>5</v>
      </c>
      <c r="AP28" s="140" t="s">
        <v>95</v>
      </c>
      <c r="AQ28" s="346">
        <f t="shared" si="8"/>
        <v>0</v>
      </c>
      <c r="AR28" s="346">
        <f t="shared" si="9"/>
        <v>0</v>
      </c>
      <c r="AS28" s="344"/>
      <c r="AT28" s="347"/>
      <c r="AU28" s="139">
        <f t="shared" si="1"/>
        <v>28</v>
      </c>
      <c r="AV28" s="348"/>
      <c r="AW28" s="349"/>
      <c r="AX28" s="527"/>
      <c r="AY28" s="351">
        <f t="shared" si="14"/>
        <v>0</v>
      </c>
      <c r="AZ28" s="351">
        <f t="shared" si="15"/>
        <v>0</v>
      </c>
      <c r="BA28" s="350">
        <f t="shared" si="18"/>
        <v>1.2</v>
      </c>
      <c r="BB28" s="350">
        <f t="shared" si="18"/>
        <v>1.2</v>
      </c>
      <c r="BC28" s="349">
        <v>1</v>
      </c>
      <c r="BD28" s="349">
        <v>3.5</v>
      </c>
      <c r="BE28" s="524" t="s">
        <v>95</v>
      </c>
      <c r="BF28" s="350">
        <f t="shared" si="10"/>
        <v>0</v>
      </c>
      <c r="BG28" s="350">
        <f t="shared" si="11"/>
        <v>0</v>
      </c>
      <c r="BH28" s="349"/>
      <c r="BI28" s="527"/>
      <c r="BJ28" s="1"/>
      <c r="BK28" s="1"/>
      <c r="BL28" s="1"/>
      <c r="BM28" s="1"/>
      <c r="BN28" s="1"/>
      <c r="BO28" s="1"/>
      <c r="BP28" s="1"/>
      <c r="BQ28" s="1"/>
      <c r="BR28" s="1"/>
      <c r="BS28" s="1"/>
      <c r="BT28" s="1"/>
      <c r="BU28" s="1"/>
      <c r="BV28" s="1"/>
    </row>
    <row r="29" spans="1:74" ht="12.75">
      <c r="A29" s="757"/>
      <c r="B29" s="67" t="s">
        <v>62</v>
      </c>
      <c r="C29" s="472"/>
      <c r="D29" s="352"/>
      <c r="E29" s="354"/>
      <c r="F29" s="353"/>
      <c r="G29" s="597">
        <f t="shared" si="2"/>
        <v>0</v>
      </c>
      <c r="H29" s="352">
        <v>-3</v>
      </c>
      <c r="I29" s="597">
        <f t="shared" si="3"/>
        <v>-3</v>
      </c>
      <c r="J29" s="352"/>
      <c r="K29" s="352">
        <v>7</v>
      </c>
      <c r="L29" s="352">
        <v>9</v>
      </c>
      <c r="M29" s="352"/>
      <c r="N29" s="597">
        <f t="shared" si="4"/>
        <v>0</v>
      </c>
      <c r="O29" s="352"/>
      <c r="P29" s="352"/>
      <c r="Q29" s="354"/>
      <c r="R29" s="369"/>
      <c r="S29" s="355"/>
      <c r="T29" s="356"/>
      <c r="U29" s="607">
        <f t="shared" si="5"/>
        <v>0</v>
      </c>
      <c r="V29" s="607">
        <f t="shared" si="17"/>
        <v>0</v>
      </c>
      <c r="W29" s="355">
        <v>-11</v>
      </c>
      <c r="X29" s="607">
        <f t="shared" si="6"/>
        <v>-11</v>
      </c>
      <c r="Y29" s="355">
        <v>-2</v>
      </c>
      <c r="Z29" s="355">
        <v>8</v>
      </c>
      <c r="AA29" s="355">
        <v>9</v>
      </c>
      <c r="AB29" s="355"/>
      <c r="AC29" s="607">
        <f t="shared" si="7"/>
        <v>0</v>
      </c>
      <c r="AD29" s="355"/>
      <c r="AE29" s="355"/>
      <c r="AF29" s="356"/>
      <c r="AG29" s="357"/>
      <c r="AH29" s="358"/>
      <c r="AI29" s="546"/>
      <c r="AJ29" s="359">
        <f t="shared" si="12"/>
        <v>0</v>
      </c>
      <c r="AK29" s="359">
        <f t="shared" si="12"/>
        <v>0</v>
      </c>
      <c r="AL29" s="359">
        <f t="shared" si="13"/>
        <v>-3</v>
      </c>
      <c r="AM29" s="359">
        <f t="shared" si="13"/>
        <v>-3</v>
      </c>
      <c r="AN29" s="358">
        <v>6</v>
      </c>
      <c r="AO29" s="360">
        <v>9</v>
      </c>
      <c r="AP29" s="140" t="s">
        <v>95</v>
      </c>
      <c r="AQ29" s="359">
        <f t="shared" si="8"/>
        <v>0</v>
      </c>
      <c r="AR29" s="359">
        <f t="shared" si="9"/>
        <v>0</v>
      </c>
      <c r="AS29" s="358"/>
      <c r="AT29" s="361"/>
      <c r="AU29" s="139">
        <f t="shared" si="1"/>
        <v>29</v>
      </c>
      <c r="AV29" s="362"/>
      <c r="AW29" s="364"/>
      <c r="AX29" s="365"/>
      <c r="AY29" s="363">
        <f t="shared" si="14"/>
        <v>0</v>
      </c>
      <c r="AZ29" s="363">
        <f t="shared" si="15"/>
        <v>0</v>
      </c>
      <c r="BA29" s="528">
        <f t="shared" si="18"/>
        <v>-11</v>
      </c>
      <c r="BB29" s="528">
        <f t="shared" si="18"/>
        <v>-11</v>
      </c>
      <c r="BC29" s="364">
        <v>7</v>
      </c>
      <c r="BD29" s="364">
        <v>9</v>
      </c>
      <c r="BE29" s="524" t="s">
        <v>95</v>
      </c>
      <c r="BF29" s="528">
        <f t="shared" si="10"/>
        <v>0</v>
      </c>
      <c r="BG29" s="528">
        <f t="shared" si="11"/>
        <v>0</v>
      </c>
      <c r="BH29" s="364"/>
      <c r="BI29" s="365"/>
      <c r="BJ29" s="1"/>
      <c r="BK29" s="1"/>
      <c r="BL29" s="1"/>
      <c r="BM29" s="1"/>
      <c r="BN29" s="1"/>
      <c r="BO29" s="1"/>
      <c r="BP29" s="1"/>
      <c r="BQ29" s="1"/>
      <c r="BR29" s="1"/>
      <c r="BS29" s="1"/>
      <c r="BT29" s="1"/>
      <c r="BU29" s="1"/>
      <c r="BV29" s="1"/>
    </row>
    <row r="30" spans="1:74" ht="12.75" customHeight="1">
      <c r="A30" s="757"/>
      <c r="B30" s="293" t="s">
        <v>8</v>
      </c>
      <c r="C30" s="468"/>
      <c r="D30" s="313"/>
      <c r="E30" s="315"/>
      <c r="F30" s="137"/>
      <c r="G30" s="99"/>
      <c r="H30" s="99"/>
      <c r="I30" s="99"/>
      <c r="J30" s="99"/>
      <c r="K30" s="99"/>
      <c r="L30" s="99"/>
      <c r="M30" s="99"/>
      <c r="N30" s="99"/>
      <c r="O30" s="99"/>
      <c r="P30" s="99"/>
      <c r="Q30" s="473"/>
      <c r="R30" s="366"/>
      <c r="S30" s="316"/>
      <c r="T30" s="317"/>
      <c r="U30" s="103"/>
      <c r="V30" s="103"/>
      <c r="W30" s="370"/>
      <c r="X30" s="370"/>
      <c r="Y30" s="370"/>
      <c r="Z30" s="370"/>
      <c r="AA30" s="370"/>
      <c r="AB30" s="370"/>
      <c r="AC30" s="370"/>
      <c r="AD30" s="370"/>
      <c r="AE30" s="370"/>
      <c r="AF30" s="504"/>
      <c r="AG30" s="318"/>
      <c r="AH30" s="319"/>
      <c r="AI30" s="547"/>
      <c r="AJ30" s="372"/>
      <c r="AK30" s="372"/>
      <c r="AL30" s="371"/>
      <c r="AM30" s="371"/>
      <c r="AN30" s="106"/>
      <c r="AO30" s="106"/>
      <c r="AP30" s="140" t="s">
        <v>95</v>
      </c>
      <c r="AQ30" s="372"/>
      <c r="AR30" s="372"/>
      <c r="AS30" s="372"/>
      <c r="AT30" s="373"/>
      <c r="AU30" s="139">
        <f aca="true" t="shared" si="19" ref="AU30:AU52">AU29+1</f>
        <v>30</v>
      </c>
      <c r="AV30" s="323"/>
      <c r="AW30" s="324"/>
      <c r="AX30" s="525"/>
      <c r="AY30" s="378"/>
      <c r="AZ30" s="378"/>
      <c r="BA30" s="374"/>
      <c r="BB30" s="374"/>
      <c r="BC30" s="375"/>
      <c r="BD30" s="375"/>
      <c r="BE30" s="524" t="s">
        <v>95</v>
      </c>
      <c r="BF30" s="374"/>
      <c r="BG30" s="374"/>
      <c r="BH30" s="375"/>
      <c r="BI30" s="376"/>
      <c r="BJ30" s="1"/>
      <c r="BK30" s="1"/>
      <c r="BL30" s="1"/>
      <c r="BM30" s="1"/>
      <c r="BN30" s="1"/>
      <c r="BO30" s="1"/>
      <c r="BP30" s="1"/>
      <c r="BQ30" s="1"/>
      <c r="BR30" s="1"/>
      <c r="BS30" s="1"/>
      <c r="BT30" s="1"/>
      <c r="BU30" s="1"/>
      <c r="BV30" s="1"/>
    </row>
    <row r="31" spans="1:74" ht="12.75">
      <c r="A31" s="757"/>
      <c r="B31" s="68" t="s">
        <v>63</v>
      </c>
      <c r="C31" s="469"/>
      <c r="D31" s="328"/>
      <c r="E31" s="441"/>
      <c r="F31" s="137"/>
      <c r="G31" s="99"/>
      <c r="H31" s="99"/>
      <c r="I31" s="99"/>
      <c r="J31" s="99"/>
      <c r="K31" s="99"/>
      <c r="L31" s="99"/>
      <c r="M31" s="99"/>
      <c r="N31" s="99"/>
      <c r="O31" s="99"/>
      <c r="P31" s="99"/>
      <c r="Q31" s="473"/>
      <c r="R31" s="367"/>
      <c r="S31" s="330"/>
      <c r="T31" s="502"/>
      <c r="U31" s="103"/>
      <c r="V31" s="103"/>
      <c r="W31" s="103"/>
      <c r="X31" s="103"/>
      <c r="Y31" s="103"/>
      <c r="Z31" s="103"/>
      <c r="AA31" s="103"/>
      <c r="AB31" s="103"/>
      <c r="AC31" s="103"/>
      <c r="AD31" s="103"/>
      <c r="AE31" s="103"/>
      <c r="AF31" s="505"/>
      <c r="AG31" s="331"/>
      <c r="AH31" s="332"/>
      <c r="AI31" s="443"/>
      <c r="AJ31" s="372"/>
      <c r="AK31" s="372"/>
      <c r="AL31" s="371"/>
      <c r="AM31" s="371"/>
      <c r="AN31" s="106"/>
      <c r="AO31" s="106"/>
      <c r="AP31" s="140" t="s">
        <v>95</v>
      </c>
      <c r="AQ31" s="372"/>
      <c r="AR31" s="372"/>
      <c r="AS31" s="106"/>
      <c r="AT31" s="377"/>
      <c r="AU31" s="139">
        <f t="shared" si="19"/>
        <v>31</v>
      </c>
      <c r="AV31" s="336"/>
      <c r="AW31" s="337"/>
      <c r="AX31" s="526"/>
      <c r="AY31" s="378"/>
      <c r="AZ31" s="378"/>
      <c r="BA31" s="374"/>
      <c r="BB31" s="374"/>
      <c r="BC31" s="109"/>
      <c r="BD31" s="109"/>
      <c r="BE31" s="524" t="s">
        <v>95</v>
      </c>
      <c r="BF31" s="374"/>
      <c r="BG31" s="374"/>
      <c r="BH31" s="109"/>
      <c r="BI31" s="529"/>
      <c r="BJ31" s="1"/>
      <c r="BK31" s="1"/>
      <c r="BL31" s="1"/>
      <c r="BM31" s="1"/>
      <c r="BN31" s="1"/>
      <c r="BO31" s="1"/>
      <c r="BP31" s="1"/>
      <c r="BQ31" s="1"/>
      <c r="BR31" s="1"/>
      <c r="BS31" s="1"/>
      <c r="BT31" s="1"/>
      <c r="BU31" s="1"/>
      <c r="BV31" s="1"/>
    </row>
    <row r="32" spans="1:74" ht="12.75">
      <c r="A32" s="757"/>
      <c r="B32" s="68" t="s">
        <v>64</v>
      </c>
      <c r="C32" s="470"/>
      <c r="D32" s="340"/>
      <c r="E32" s="471"/>
      <c r="F32" s="137"/>
      <c r="G32" s="99"/>
      <c r="H32" s="99"/>
      <c r="I32" s="99"/>
      <c r="J32" s="99"/>
      <c r="K32" s="99"/>
      <c r="L32" s="99"/>
      <c r="M32" s="99"/>
      <c r="N32" s="99"/>
      <c r="O32" s="99"/>
      <c r="P32" s="99"/>
      <c r="Q32" s="473"/>
      <c r="R32" s="368"/>
      <c r="S32" s="342"/>
      <c r="T32" s="503"/>
      <c r="U32" s="103"/>
      <c r="V32" s="103"/>
      <c r="W32" s="103"/>
      <c r="X32" s="103"/>
      <c r="Y32" s="103"/>
      <c r="Z32" s="103"/>
      <c r="AA32" s="103"/>
      <c r="AB32" s="103"/>
      <c r="AC32" s="103"/>
      <c r="AD32" s="103"/>
      <c r="AE32" s="103"/>
      <c r="AF32" s="505"/>
      <c r="AG32" s="343"/>
      <c r="AH32" s="344"/>
      <c r="AI32" s="545"/>
      <c r="AJ32" s="372"/>
      <c r="AK32" s="372"/>
      <c r="AL32" s="371"/>
      <c r="AM32" s="371"/>
      <c r="AN32" s="106"/>
      <c r="AO32" s="106"/>
      <c r="AP32" s="140" t="s">
        <v>95</v>
      </c>
      <c r="AQ32" s="372"/>
      <c r="AR32" s="372"/>
      <c r="AS32" s="106"/>
      <c r="AT32" s="377"/>
      <c r="AU32" s="139">
        <f t="shared" si="19"/>
        <v>32</v>
      </c>
      <c r="AV32" s="348"/>
      <c r="AW32" s="349"/>
      <c r="AX32" s="527"/>
      <c r="AY32" s="378"/>
      <c r="AZ32" s="378"/>
      <c r="BA32" s="374"/>
      <c r="BB32" s="374"/>
      <c r="BC32" s="109"/>
      <c r="BD32" s="109"/>
      <c r="BE32" s="524" t="s">
        <v>95</v>
      </c>
      <c r="BF32" s="374"/>
      <c r="BG32" s="374"/>
      <c r="BH32" s="109"/>
      <c r="BI32" s="529"/>
      <c r="BJ32" s="1"/>
      <c r="BK32" s="1"/>
      <c r="BL32" s="1"/>
      <c r="BM32" s="1"/>
      <c r="BN32" s="1"/>
      <c r="BO32" s="1"/>
      <c r="BP32" s="1"/>
      <c r="BQ32" s="1"/>
      <c r="BR32" s="1"/>
      <c r="BS32" s="1"/>
      <c r="BT32" s="1"/>
      <c r="BU32" s="1"/>
      <c r="BV32" s="1"/>
    </row>
    <row r="33" spans="1:74" ht="12.75">
      <c r="A33" s="758"/>
      <c r="B33" s="67" t="s">
        <v>53</v>
      </c>
      <c r="C33" s="472"/>
      <c r="D33" s="352"/>
      <c r="E33" s="354"/>
      <c r="F33" s="136"/>
      <c r="G33" s="86"/>
      <c r="H33" s="86"/>
      <c r="I33" s="86"/>
      <c r="J33" s="86"/>
      <c r="K33" s="86"/>
      <c r="L33" s="86"/>
      <c r="M33" s="86"/>
      <c r="N33" s="86"/>
      <c r="O33" s="86"/>
      <c r="P33" s="86"/>
      <c r="Q33" s="474"/>
      <c r="R33" s="369"/>
      <c r="S33" s="355"/>
      <c r="T33" s="356"/>
      <c r="U33" s="90"/>
      <c r="V33" s="90"/>
      <c r="W33" s="90"/>
      <c r="X33" s="90"/>
      <c r="Y33" s="90"/>
      <c r="Z33" s="90"/>
      <c r="AA33" s="90"/>
      <c r="AB33" s="90"/>
      <c r="AC33" s="90"/>
      <c r="AD33" s="90"/>
      <c r="AE33" s="90"/>
      <c r="AF33" s="506"/>
      <c r="AG33" s="357"/>
      <c r="AH33" s="358"/>
      <c r="AI33" s="546"/>
      <c r="AJ33" s="380"/>
      <c r="AK33" s="380"/>
      <c r="AL33" s="379"/>
      <c r="AM33" s="379"/>
      <c r="AN33" s="93"/>
      <c r="AO33" s="93"/>
      <c r="AP33" s="140" t="s">
        <v>95</v>
      </c>
      <c r="AQ33" s="380"/>
      <c r="AR33" s="380"/>
      <c r="AS33" s="93"/>
      <c r="AT33" s="381"/>
      <c r="AU33" s="139">
        <f t="shared" si="19"/>
        <v>33</v>
      </c>
      <c r="AV33" s="362"/>
      <c r="AW33" s="364"/>
      <c r="AX33" s="365"/>
      <c r="AY33" s="383"/>
      <c r="AZ33" s="383"/>
      <c r="BA33" s="382"/>
      <c r="BB33" s="382"/>
      <c r="BC33" s="96"/>
      <c r="BD33" s="96"/>
      <c r="BE33" s="524" t="s">
        <v>95</v>
      </c>
      <c r="BF33" s="382"/>
      <c r="BG33" s="382"/>
      <c r="BH33" s="96"/>
      <c r="BI33" s="530"/>
      <c r="BJ33" s="1"/>
      <c r="BK33" s="1"/>
      <c r="BL33" s="1"/>
      <c r="BM33" s="1"/>
      <c r="BN33" s="1"/>
      <c r="BO33" s="1"/>
      <c r="BP33" s="1"/>
      <c r="BQ33" s="1"/>
      <c r="BR33" s="1"/>
      <c r="BS33" s="1"/>
      <c r="BT33" s="1"/>
      <c r="BU33" s="1"/>
      <c r="BV33" s="1"/>
    </row>
    <row r="34" spans="1:75" ht="12.75" customHeight="1">
      <c r="A34" s="739" t="s">
        <v>5</v>
      </c>
      <c r="B34" s="293" t="s">
        <v>65</v>
      </c>
      <c r="C34" s="475"/>
      <c r="D34" s="384"/>
      <c r="E34" s="478"/>
      <c r="F34" s="314" t="s">
        <v>40</v>
      </c>
      <c r="G34" s="594" t="str">
        <f aca="true" t="shared" si="20" ref="G34:G39">$F34</f>
        <v>BW24</v>
      </c>
      <c r="H34" s="313" t="s">
        <v>40</v>
      </c>
      <c r="I34" s="313" t="s">
        <v>39</v>
      </c>
      <c r="J34" s="313" t="s">
        <v>39</v>
      </c>
      <c r="K34" s="313" t="s">
        <v>39</v>
      </c>
      <c r="L34" s="313" t="s">
        <v>39</v>
      </c>
      <c r="M34" s="313" t="s">
        <v>40</v>
      </c>
      <c r="N34" s="591" t="s">
        <v>39</v>
      </c>
      <c r="O34" s="313" t="s">
        <v>39</v>
      </c>
      <c r="P34" s="313" t="s">
        <v>39</v>
      </c>
      <c r="Q34" s="315" t="s">
        <v>39</v>
      </c>
      <c r="R34" s="386"/>
      <c r="S34" s="388"/>
      <c r="T34" s="450"/>
      <c r="U34" s="606" t="str">
        <f aca="true" t="shared" si="21" ref="U34:U39">$F34</f>
        <v>BW24</v>
      </c>
      <c r="V34" s="606" t="str">
        <f>$F34</f>
        <v>BW24</v>
      </c>
      <c r="W34" s="316" t="s">
        <v>40</v>
      </c>
      <c r="X34" s="316" t="s">
        <v>39</v>
      </c>
      <c r="Y34" s="316" t="s">
        <v>39</v>
      </c>
      <c r="Z34" s="316" t="s">
        <v>39</v>
      </c>
      <c r="AA34" s="316" t="s">
        <v>39</v>
      </c>
      <c r="AB34" s="316" t="s">
        <v>40</v>
      </c>
      <c r="AC34" s="316" t="s">
        <v>39</v>
      </c>
      <c r="AD34" s="316" t="s">
        <v>39</v>
      </c>
      <c r="AE34" s="316" t="s">
        <v>39</v>
      </c>
      <c r="AF34" s="317" t="s">
        <v>39</v>
      </c>
      <c r="AG34" s="389"/>
      <c r="AH34" s="390"/>
      <c r="AI34" s="548"/>
      <c r="AJ34" s="321" t="str">
        <f aca="true" t="shared" si="22" ref="AJ34:AK39">$F34</f>
        <v>BW24</v>
      </c>
      <c r="AK34" s="321" t="str">
        <f t="shared" si="22"/>
        <v>BW24</v>
      </c>
      <c r="AL34" s="320" t="str">
        <f aca="true" t="shared" si="23" ref="AL34:AL39">$H34</f>
        <v>BW24</v>
      </c>
      <c r="AM34" s="320" t="str">
        <f>$I34</f>
        <v>LR24</v>
      </c>
      <c r="AN34" s="319" t="s">
        <v>39</v>
      </c>
      <c r="AO34" s="319" t="s">
        <v>39</v>
      </c>
      <c r="AP34" s="140" t="s">
        <v>95</v>
      </c>
      <c r="AQ34" s="321" t="str">
        <f>M34</f>
        <v>BW24</v>
      </c>
      <c r="AR34" s="321" t="str">
        <f>N34</f>
        <v>LR24</v>
      </c>
      <c r="AS34" s="319" t="s">
        <v>39</v>
      </c>
      <c r="AT34" s="322" t="s">
        <v>39</v>
      </c>
      <c r="AU34" s="139">
        <f t="shared" si="19"/>
        <v>34</v>
      </c>
      <c r="AV34" s="391"/>
      <c r="AW34" s="392"/>
      <c r="AX34" s="533"/>
      <c r="AY34" s="326" t="str">
        <f aca="true" t="shared" si="24" ref="AY34:AZ39">$F34</f>
        <v>BW24</v>
      </c>
      <c r="AZ34" s="326" t="str">
        <f t="shared" si="24"/>
        <v>BW24</v>
      </c>
      <c r="BA34" s="325" t="str">
        <f>$W34</f>
        <v>BW24</v>
      </c>
      <c r="BB34" s="325" t="str">
        <f>$X34</f>
        <v>LR24</v>
      </c>
      <c r="BC34" s="324" t="s">
        <v>39</v>
      </c>
      <c r="BD34" s="324" t="s">
        <v>39</v>
      </c>
      <c r="BE34" s="524" t="s">
        <v>95</v>
      </c>
      <c r="BF34" s="325" t="str">
        <f>AB34</f>
        <v>BW24</v>
      </c>
      <c r="BG34" s="325" t="str">
        <f>AC34</f>
        <v>LR24</v>
      </c>
      <c r="BH34" s="324" t="s">
        <v>39</v>
      </c>
      <c r="BI34" s="327" t="s">
        <v>39</v>
      </c>
      <c r="BJ34" s="1"/>
      <c r="BK34" s="1"/>
      <c r="BL34" s="1"/>
      <c r="BM34" s="1"/>
      <c r="BN34" s="1"/>
      <c r="BO34" s="1"/>
      <c r="BP34" s="1"/>
      <c r="BQ34" s="1"/>
      <c r="BR34" s="1"/>
      <c r="BS34" s="1"/>
      <c r="BT34" s="1"/>
      <c r="BU34" s="1"/>
      <c r="BV34" s="1"/>
      <c r="BW34" s="1"/>
    </row>
    <row r="35" spans="1:75" ht="12.75">
      <c r="A35" s="745"/>
      <c r="B35" s="68" t="s">
        <v>22</v>
      </c>
      <c r="C35" s="466"/>
      <c r="D35" s="99"/>
      <c r="E35" s="473"/>
      <c r="F35" s="481"/>
      <c r="G35" s="598">
        <f t="shared" si="20"/>
        <v>0</v>
      </c>
      <c r="H35" s="393"/>
      <c r="I35" s="393"/>
      <c r="J35" s="393"/>
      <c r="K35" s="393"/>
      <c r="L35" s="393"/>
      <c r="M35" s="393"/>
      <c r="N35" s="393"/>
      <c r="O35" s="393"/>
      <c r="P35" s="393"/>
      <c r="Q35" s="476"/>
      <c r="R35" s="167"/>
      <c r="S35" s="103"/>
      <c r="T35" s="505"/>
      <c r="U35" s="608">
        <f t="shared" si="21"/>
        <v>0</v>
      </c>
      <c r="V35" s="608">
        <f>$G35</f>
        <v>0</v>
      </c>
      <c r="W35" s="394"/>
      <c r="X35" s="394"/>
      <c r="Y35" s="394"/>
      <c r="Z35" s="394"/>
      <c r="AA35" s="394"/>
      <c r="AB35" s="394"/>
      <c r="AC35" s="394"/>
      <c r="AD35" s="394"/>
      <c r="AE35" s="394"/>
      <c r="AF35" s="507"/>
      <c r="AG35" s="162"/>
      <c r="AH35" s="106"/>
      <c r="AI35" s="543"/>
      <c r="AJ35" s="397">
        <f t="shared" si="22"/>
        <v>0</v>
      </c>
      <c r="AK35" s="397">
        <f t="shared" si="22"/>
        <v>0</v>
      </c>
      <c r="AL35" s="395">
        <f t="shared" si="23"/>
        <v>0</v>
      </c>
      <c r="AM35" s="395">
        <f>$H35</f>
        <v>0</v>
      </c>
      <c r="AN35" s="396"/>
      <c r="AO35" s="396"/>
      <c r="AP35" s="140" t="s">
        <v>95</v>
      </c>
      <c r="AQ35" s="397"/>
      <c r="AR35" s="397"/>
      <c r="AS35" s="396"/>
      <c r="AT35" s="398"/>
      <c r="AU35" s="139">
        <f t="shared" si="19"/>
        <v>35</v>
      </c>
      <c r="AV35" s="145"/>
      <c r="AW35" s="109"/>
      <c r="AX35" s="529"/>
      <c r="AY35" s="401">
        <f t="shared" si="24"/>
        <v>0</v>
      </c>
      <c r="AZ35" s="401">
        <f t="shared" si="24"/>
        <v>0</v>
      </c>
      <c r="BA35" s="399"/>
      <c r="BB35" s="399"/>
      <c r="BC35" s="400"/>
      <c r="BD35" s="400"/>
      <c r="BE35" s="524" t="s">
        <v>95</v>
      </c>
      <c r="BF35" s="399"/>
      <c r="BG35" s="399"/>
      <c r="BH35" s="400"/>
      <c r="BI35" s="531"/>
      <c r="BJ35" s="1"/>
      <c r="BK35" s="1"/>
      <c r="BL35" s="1"/>
      <c r="BM35" s="1"/>
      <c r="BN35" s="1"/>
      <c r="BO35" s="1"/>
      <c r="BP35" s="1"/>
      <c r="BQ35" s="1"/>
      <c r="BR35" s="1"/>
      <c r="BS35" s="1"/>
      <c r="BT35" s="1"/>
      <c r="BU35" s="1"/>
      <c r="BV35" s="1"/>
      <c r="BW35" s="1"/>
    </row>
    <row r="36" spans="1:75" ht="12.75">
      <c r="A36" s="745"/>
      <c r="B36" s="68" t="s">
        <v>66</v>
      </c>
      <c r="C36" s="466"/>
      <c r="D36" s="99"/>
      <c r="E36" s="473"/>
      <c r="F36" s="329">
        <v>34</v>
      </c>
      <c r="G36" s="595">
        <f t="shared" si="20"/>
        <v>34</v>
      </c>
      <c r="H36" s="328">
        <v>60</v>
      </c>
      <c r="I36" s="328">
        <v>100</v>
      </c>
      <c r="J36" s="328">
        <v>500</v>
      </c>
      <c r="K36" s="328">
        <v>1600</v>
      </c>
      <c r="L36" s="328">
        <v>1600</v>
      </c>
      <c r="M36" s="328">
        <v>60</v>
      </c>
      <c r="N36" s="328">
        <v>100</v>
      </c>
      <c r="O36" s="328">
        <v>500</v>
      </c>
      <c r="P36" s="328">
        <v>1600</v>
      </c>
      <c r="Q36" s="441">
        <v>1600</v>
      </c>
      <c r="R36" s="167"/>
      <c r="S36" s="103"/>
      <c r="T36" s="505"/>
      <c r="U36" s="442">
        <f t="shared" si="21"/>
        <v>34</v>
      </c>
      <c r="V36" s="442">
        <f>$F36</f>
        <v>34</v>
      </c>
      <c r="W36" s="330">
        <v>60</v>
      </c>
      <c r="X36" s="330">
        <v>100</v>
      </c>
      <c r="Y36" s="330">
        <v>500</v>
      </c>
      <c r="Z36" s="330">
        <v>1600</v>
      </c>
      <c r="AA36" s="330">
        <v>1600</v>
      </c>
      <c r="AB36" s="330">
        <v>60</v>
      </c>
      <c r="AC36" s="330">
        <v>100</v>
      </c>
      <c r="AD36" s="330">
        <v>500</v>
      </c>
      <c r="AE36" s="330">
        <v>1600</v>
      </c>
      <c r="AF36" s="502">
        <v>1600</v>
      </c>
      <c r="AG36" s="162"/>
      <c r="AH36" s="106"/>
      <c r="AI36" s="543"/>
      <c r="AJ36" s="334">
        <f t="shared" si="22"/>
        <v>34</v>
      </c>
      <c r="AK36" s="334">
        <f t="shared" si="22"/>
        <v>34</v>
      </c>
      <c r="AL36" s="333">
        <f t="shared" si="23"/>
        <v>60</v>
      </c>
      <c r="AM36" s="333">
        <f>$I36</f>
        <v>100</v>
      </c>
      <c r="AN36" s="332">
        <v>500</v>
      </c>
      <c r="AO36" s="332">
        <v>500</v>
      </c>
      <c r="AP36" s="140" t="s">
        <v>95</v>
      </c>
      <c r="AQ36" s="334">
        <f>M36</f>
        <v>60</v>
      </c>
      <c r="AR36" s="334">
        <f>N36</f>
        <v>100</v>
      </c>
      <c r="AS36" s="332">
        <v>1600</v>
      </c>
      <c r="AT36" s="335">
        <v>1600</v>
      </c>
      <c r="AU36" s="139">
        <f t="shared" si="19"/>
        <v>36</v>
      </c>
      <c r="AV36" s="145"/>
      <c r="AW36" s="109"/>
      <c r="AX36" s="529"/>
      <c r="AY36" s="339">
        <f t="shared" si="24"/>
        <v>34</v>
      </c>
      <c r="AZ36" s="339">
        <f t="shared" si="24"/>
        <v>34</v>
      </c>
      <c r="BA36" s="338">
        <f>$W36</f>
        <v>60</v>
      </c>
      <c r="BB36" s="338">
        <f>$X36</f>
        <v>100</v>
      </c>
      <c r="BC36" s="337">
        <v>500</v>
      </c>
      <c r="BD36" s="337">
        <v>500</v>
      </c>
      <c r="BE36" s="524" t="s">
        <v>95</v>
      </c>
      <c r="BF36" s="338">
        <f>AB36</f>
        <v>60</v>
      </c>
      <c r="BG36" s="338">
        <f>AC36</f>
        <v>100</v>
      </c>
      <c r="BH36" s="337">
        <v>1600</v>
      </c>
      <c r="BI36" s="526">
        <v>1600</v>
      </c>
      <c r="BJ36" s="1"/>
      <c r="BK36" s="1"/>
      <c r="BL36" s="1"/>
      <c r="BM36" s="1"/>
      <c r="BN36" s="1"/>
      <c r="BO36" s="1"/>
      <c r="BP36" s="1"/>
      <c r="BQ36" s="1"/>
      <c r="BR36" s="1"/>
      <c r="BS36" s="1"/>
      <c r="BT36" s="1"/>
      <c r="BU36" s="1"/>
      <c r="BV36" s="1"/>
      <c r="BW36" s="1"/>
    </row>
    <row r="37" spans="1:75" ht="12.75">
      <c r="A37" s="745"/>
      <c r="B37" s="68" t="s">
        <v>67</v>
      </c>
      <c r="C37" s="466"/>
      <c r="D37" s="99"/>
      <c r="E37" s="473"/>
      <c r="F37" s="101" t="s">
        <v>39</v>
      </c>
      <c r="G37" s="593" t="str">
        <f t="shared" si="20"/>
        <v>LR24</v>
      </c>
      <c r="H37" s="100" t="s">
        <v>39</v>
      </c>
      <c r="I37" s="593" t="str">
        <f>$H37</f>
        <v>LR24</v>
      </c>
      <c r="J37" s="100" t="s">
        <v>39</v>
      </c>
      <c r="K37" s="100" t="s">
        <v>40</v>
      </c>
      <c r="L37" s="100" t="s">
        <v>40</v>
      </c>
      <c r="M37" s="100" t="s">
        <v>39</v>
      </c>
      <c r="N37" s="593" t="str">
        <f>$M37</f>
        <v>LR24</v>
      </c>
      <c r="O37" s="100" t="s">
        <v>39</v>
      </c>
      <c r="P37" s="100" t="s">
        <v>40</v>
      </c>
      <c r="Q37" s="467" t="s">
        <v>40</v>
      </c>
      <c r="R37" s="167"/>
      <c r="S37" s="103"/>
      <c r="T37" s="505"/>
      <c r="U37" s="605" t="str">
        <f t="shared" si="21"/>
        <v>LR24</v>
      </c>
      <c r="V37" s="605" t="str">
        <f>$F37</f>
        <v>LR24</v>
      </c>
      <c r="W37" s="104" t="s">
        <v>39</v>
      </c>
      <c r="X37" s="605" t="str">
        <f>$W37</f>
        <v>LR24</v>
      </c>
      <c r="Y37" s="104" t="s">
        <v>39</v>
      </c>
      <c r="Z37" s="104" t="s">
        <v>40</v>
      </c>
      <c r="AA37" s="104" t="s">
        <v>40</v>
      </c>
      <c r="AB37" s="104" t="s">
        <v>39</v>
      </c>
      <c r="AC37" s="605" t="str">
        <f>$AB37</f>
        <v>LR24</v>
      </c>
      <c r="AD37" s="104" t="s">
        <v>39</v>
      </c>
      <c r="AE37" s="104" t="s">
        <v>40</v>
      </c>
      <c r="AF37" s="501" t="s">
        <v>40</v>
      </c>
      <c r="AG37" s="162"/>
      <c r="AH37" s="106"/>
      <c r="AI37" s="543"/>
      <c r="AJ37" s="129" t="str">
        <f t="shared" si="22"/>
        <v>LR24</v>
      </c>
      <c r="AK37" s="129" t="str">
        <f t="shared" si="22"/>
        <v>LR24</v>
      </c>
      <c r="AL37" s="402" t="str">
        <f t="shared" si="23"/>
        <v>LR24</v>
      </c>
      <c r="AM37" s="402" t="str">
        <f>$H37</f>
        <v>LR24</v>
      </c>
      <c r="AN37" s="107" t="s">
        <v>40</v>
      </c>
      <c r="AO37" s="107" t="s">
        <v>40</v>
      </c>
      <c r="AP37" s="140" t="s">
        <v>95</v>
      </c>
      <c r="AQ37" s="129" t="str">
        <f>M37</f>
        <v>LR24</v>
      </c>
      <c r="AR37" s="129" t="str">
        <f>N37</f>
        <v>LR24</v>
      </c>
      <c r="AS37" s="107" t="s">
        <v>40</v>
      </c>
      <c r="AT37" s="108" t="s">
        <v>40</v>
      </c>
      <c r="AU37" s="139">
        <f t="shared" si="19"/>
        <v>37</v>
      </c>
      <c r="AV37" s="145"/>
      <c r="AW37" s="109"/>
      <c r="AX37" s="529"/>
      <c r="AY37" s="206" t="str">
        <f t="shared" si="24"/>
        <v>LR24</v>
      </c>
      <c r="AZ37" s="206" t="str">
        <f t="shared" si="24"/>
        <v>LR24</v>
      </c>
      <c r="BA37" s="202" t="str">
        <f>$W37</f>
        <v>LR24</v>
      </c>
      <c r="BB37" s="202" t="str">
        <f>$W37</f>
        <v>LR24</v>
      </c>
      <c r="BC37" s="110" t="s">
        <v>40</v>
      </c>
      <c r="BD37" s="110" t="s">
        <v>40</v>
      </c>
      <c r="BE37" s="524" t="s">
        <v>95</v>
      </c>
      <c r="BF37" s="202" t="str">
        <f>AB37</f>
        <v>LR24</v>
      </c>
      <c r="BG37" s="202" t="str">
        <f>AC37</f>
        <v>LR24</v>
      </c>
      <c r="BH37" s="110" t="s">
        <v>40</v>
      </c>
      <c r="BI37" s="525" t="s">
        <v>40</v>
      </c>
      <c r="BJ37" s="1"/>
      <c r="BK37" s="1"/>
      <c r="BL37" s="1"/>
      <c r="BM37" s="1"/>
      <c r="BN37" s="1"/>
      <c r="BO37" s="1"/>
      <c r="BP37" s="1"/>
      <c r="BQ37" s="1"/>
      <c r="BR37" s="1"/>
      <c r="BS37" s="1"/>
      <c r="BT37" s="1"/>
      <c r="BU37" s="1"/>
      <c r="BV37" s="1"/>
      <c r="BW37" s="1"/>
    </row>
    <row r="38" spans="1:75" ht="12.75">
      <c r="A38" s="745"/>
      <c r="B38" s="68" t="s">
        <v>23</v>
      </c>
      <c r="C38" s="466"/>
      <c r="D38" s="99"/>
      <c r="E38" s="473"/>
      <c r="F38" s="481"/>
      <c r="G38" s="598">
        <f t="shared" si="20"/>
        <v>0</v>
      </c>
      <c r="H38" s="393"/>
      <c r="I38" s="598">
        <f>$H38</f>
        <v>0</v>
      </c>
      <c r="J38" s="393"/>
      <c r="K38" s="393"/>
      <c r="L38" s="393"/>
      <c r="M38" s="393"/>
      <c r="N38" s="598">
        <f>$M38</f>
        <v>0</v>
      </c>
      <c r="O38" s="393"/>
      <c r="P38" s="393"/>
      <c r="Q38" s="476"/>
      <c r="R38" s="167"/>
      <c r="S38" s="103"/>
      <c r="T38" s="505"/>
      <c r="U38" s="608">
        <f t="shared" si="21"/>
        <v>0</v>
      </c>
      <c r="V38" s="608">
        <f>$G38</f>
        <v>0</v>
      </c>
      <c r="W38" s="394"/>
      <c r="X38" s="608">
        <f>$W38</f>
        <v>0</v>
      </c>
      <c r="Y38" s="394"/>
      <c r="Z38" s="394"/>
      <c r="AA38" s="394"/>
      <c r="AB38" s="394"/>
      <c r="AC38" s="608"/>
      <c r="AD38" s="394"/>
      <c r="AE38" s="394"/>
      <c r="AF38" s="507"/>
      <c r="AG38" s="162"/>
      <c r="AH38" s="106"/>
      <c r="AI38" s="543"/>
      <c r="AJ38" s="397">
        <f t="shared" si="22"/>
        <v>0</v>
      </c>
      <c r="AK38" s="397">
        <f t="shared" si="22"/>
        <v>0</v>
      </c>
      <c r="AL38" s="395">
        <f t="shared" si="23"/>
        <v>0</v>
      </c>
      <c r="AM38" s="395">
        <f>$H38</f>
        <v>0</v>
      </c>
      <c r="AN38" s="396"/>
      <c r="AO38" s="396"/>
      <c r="AP38" s="140" t="s">
        <v>95</v>
      </c>
      <c r="AQ38" s="397"/>
      <c r="AR38" s="397"/>
      <c r="AS38" s="396"/>
      <c r="AT38" s="398"/>
      <c r="AU38" s="139">
        <f t="shared" si="19"/>
        <v>38</v>
      </c>
      <c r="AV38" s="145"/>
      <c r="AW38" s="109"/>
      <c r="AX38" s="529"/>
      <c r="AY38" s="401">
        <f t="shared" si="24"/>
        <v>0</v>
      </c>
      <c r="AZ38" s="401">
        <f t="shared" si="24"/>
        <v>0</v>
      </c>
      <c r="BA38" s="399"/>
      <c r="BB38" s="399"/>
      <c r="BC38" s="400"/>
      <c r="BD38" s="400"/>
      <c r="BE38" s="524" t="s">
        <v>95</v>
      </c>
      <c r="BF38" s="399"/>
      <c r="BG38" s="399"/>
      <c r="BH38" s="400"/>
      <c r="BI38" s="531"/>
      <c r="BJ38" s="1"/>
      <c r="BK38" s="1"/>
      <c r="BL38" s="1"/>
      <c r="BM38" s="1"/>
      <c r="BN38" s="1"/>
      <c r="BO38" s="1"/>
      <c r="BP38" s="1"/>
      <c r="BQ38" s="1"/>
      <c r="BR38" s="1"/>
      <c r="BS38" s="1"/>
      <c r="BT38" s="1"/>
      <c r="BU38" s="1"/>
      <c r="BV38" s="1"/>
      <c r="BW38" s="1"/>
    </row>
    <row r="39" spans="1:75" ht="12.75">
      <c r="A39" s="746"/>
      <c r="B39" s="67" t="s">
        <v>68</v>
      </c>
      <c r="C39" s="85"/>
      <c r="D39" s="86"/>
      <c r="E39" s="474"/>
      <c r="F39" s="482">
        <v>100</v>
      </c>
      <c r="G39" s="599">
        <f t="shared" si="20"/>
        <v>100</v>
      </c>
      <c r="H39" s="112">
        <v>500</v>
      </c>
      <c r="I39" s="599">
        <f>$H39</f>
        <v>500</v>
      </c>
      <c r="J39" s="112">
        <v>1600</v>
      </c>
      <c r="K39" s="112">
        <v>16000</v>
      </c>
      <c r="L39" s="112">
        <v>16000</v>
      </c>
      <c r="M39" s="112">
        <v>500</v>
      </c>
      <c r="N39" s="599">
        <f>$M39</f>
        <v>500</v>
      </c>
      <c r="O39" s="112">
        <v>1600</v>
      </c>
      <c r="P39" s="112">
        <v>16000</v>
      </c>
      <c r="Q39" s="477">
        <v>16000</v>
      </c>
      <c r="R39" s="166"/>
      <c r="S39" s="90"/>
      <c r="T39" s="506"/>
      <c r="U39" s="609">
        <f t="shared" si="21"/>
        <v>100</v>
      </c>
      <c r="V39" s="609">
        <f>$F39</f>
        <v>100</v>
      </c>
      <c r="W39" s="113">
        <v>500</v>
      </c>
      <c r="X39" s="609">
        <f>$W39</f>
        <v>500</v>
      </c>
      <c r="Y39" s="113">
        <v>1600</v>
      </c>
      <c r="Z39" s="113">
        <v>16000</v>
      </c>
      <c r="AA39" s="113">
        <v>16000</v>
      </c>
      <c r="AB39" s="113">
        <v>500</v>
      </c>
      <c r="AC39" s="609">
        <v>500</v>
      </c>
      <c r="AD39" s="113">
        <v>1600</v>
      </c>
      <c r="AE39" s="113">
        <v>16000</v>
      </c>
      <c r="AF39" s="508">
        <v>16000</v>
      </c>
      <c r="AG39" s="161"/>
      <c r="AH39" s="93"/>
      <c r="AI39" s="543"/>
      <c r="AJ39" s="130">
        <f t="shared" si="22"/>
        <v>100</v>
      </c>
      <c r="AK39" s="130">
        <f t="shared" si="22"/>
        <v>100</v>
      </c>
      <c r="AL39" s="127">
        <f t="shared" si="23"/>
        <v>500</v>
      </c>
      <c r="AM39" s="127">
        <f>$H39</f>
        <v>500</v>
      </c>
      <c r="AN39" s="114">
        <v>16000</v>
      </c>
      <c r="AO39" s="114">
        <v>16000</v>
      </c>
      <c r="AP39" s="140" t="s">
        <v>95</v>
      </c>
      <c r="AQ39" s="130">
        <f>M39</f>
        <v>500</v>
      </c>
      <c r="AR39" s="130">
        <f>N39</f>
        <v>500</v>
      </c>
      <c r="AS39" s="114">
        <v>16000</v>
      </c>
      <c r="AT39" s="115">
        <v>16000</v>
      </c>
      <c r="AU39" s="139">
        <f t="shared" si="19"/>
        <v>39</v>
      </c>
      <c r="AV39" s="144"/>
      <c r="AW39" s="96"/>
      <c r="AX39" s="529"/>
      <c r="AY39" s="207">
        <f t="shared" si="24"/>
        <v>100</v>
      </c>
      <c r="AZ39" s="207">
        <f t="shared" si="24"/>
        <v>100</v>
      </c>
      <c r="BA39" s="203">
        <f>$W39</f>
        <v>500</v>
      </c>
      <c r="BB39" s="203">
        <f>$W39</f>
        <v>500</v>
      </c>
      <c r="BC39" s="116">
        <v>16000</v>
      </c>
      <c r="BD39" s="116">
        <v>16000</v>
      </c>
      <c r="BE39" s="524" t="s">
        <v>95</v>
      </c>
      <c r="BF39" s="203">
        <f>AB39</f>
        <v>500</v>
      </c>
      <c r="BG39" s="203">
        <f>AC39</f>
        <v>500</v>
      </c>
      <c r="BH39" s="116">
        <v>16000</v>
      </c>
      <c r="BI39" s="532">
        <v>16000</v>
      </c>
      <c r="BJ39" s="1"/>
      <c r="BK39" s="1"/>
      <c r="BL39" s="1"/>
      <c r="BM39" s="1"/>
      <c r="BN39" s="1"/>
      <c r="BO39" s="1"/>
      <c r="BP39" s="1"/>
      <c r="BQ39" s="1"/>
      <c r="BR39" s="1"/>
      <c r="BS39" s="1"/>
      <c r="BT39" s="1"/>
      <c r="BU39" s="1"/>
      <c r="BV39" s="1"/>
      <c r="BW39" s="1"/>
    </row>
    <row r="40" spans="1:74" ht="12.75" customHeight="1">
      <c r="A40" s="744" t="s">
        <v>1</v>
      </c>
      <c r="B40" s="293" t="s">
        <v>69</v>
      </c>
      <c r="C40" s="616">
        <v>1917</v>
      </c>
      <c r="D40" s="617">
        <v>1917</v>
      </c>
      <c r="E40" s="618">
        <v>1917</v>
      </c>
      <c r="F40" s="385"/>
      <c r="G40" s="384"/>
      <c r="H40" s="384"/>
      <c r="I40" s="384"/>
      <c r="J40" s="384"/>
      <c r="K40" s="384"/>
      <c r="L40" s="384"/>
      <c r="M40" s="384"/>
      <c r="N40" s="384"/>
      <c r="O40" s="384"/>
      <c r="P40" s="384"/>
      <c r="Q40" s="478"/>
      <c r="R40" s="403">
        <v>1917</v>
      </c>
      <c r="S40" s="404">
        <v>1917</v>
      </c>
      <c r="T40" s="551">
        <v>1917</v>
      </c>
      <c r="U40" s="388"/>
      <c r="V40" s="388"/>
      <c r="W40" s="388"/>
      <c r="X40" s="388"/>
      <c r="Y40" s="388"/>
      <c r="Z40" s="388"/>
      <c r="AA40" s="388"/>
      <c r="AB40" s="388"/>
      <c r="AC40" s="388"/>
      <c r="AD40" s="388"/>
      <c r="AE40" s="388"/>
      <c r="AF40" s="450"/>
      <c r="AG40" s="625">
        <v>1917</v>
      </c>
      <c r="AH40" s="626">
        <v>1917</v>
      </c>
      <c r="AI40" s="627">
        <v>1917</v>
      </c>
      <c r="AJ40" s="406"/>
      <c r="AK40" s="406"/>
      <c r="AL40" s="405"/>
      <c r="AM40" s="405"/>
      <c r="AN40" s="390"/>
      <c r="AO40" s="390"/>
      <c r="AP40" s="140" t="s">
        <v>95</v>
      </c>
      <c r="AQ40" s="406"/>
      <c r="AR40" s="406"/>
      <c r="AS40" s="390"/>
      <c r="AT40" s="407"/>
      <c r="AU40" s="139">
        <f t="shared" si="19"/>
        <v>40</v>
      </c>
      <c r="AV40" s="628">
        <v>1917</v>
      </c>
      <c r="AW40" s="629">
        <v>1917</v>
      </c>
      <c r="AX40" s="630">
        <v>1917</v>
      </c>
      <c r="AY40" s="409"/>
      <c r="AZ40" s="409"/>
      <c r="BA40" s="408"/>
      <c r="BB40" s="408"/>
      <c r="BC40" s="392"/>
      <c r="BD40" s="392"/>
      <c r="BE40" s="524" t="s">
        <v>95</v>
      </c>
      <c r="BF40" s="408"/>
      <c r="BG40" s="408"/>
      <c r="BH40" s="392"/>
      <c r="BI40" s="533"/>
      <c r="BJ40" s="1"/>
      <c r="BK40" s="1"/>
      <c r="BL40" s="1"/>
      <c r="BM40" s="1"/>
      <c r="BN40" s="1"/>
      <c r="BO40" s="1"/>
      <c r="BP40" s="1"/>
      <c r="BQ40" s="1"/>
      <c r="BR40" s="1"/>
      <c r="BS40" s="1"/>
      <c r="BT40" s="1"/>
      <c r="BU40" s="1"/>
      <c r="BV40" s="1"/>
    </row>
    <row r="41" spans="1:74" ht="12.75">
      <c r="A41" s="745"/>
      <c r="B41" s="68" t="s">
        <v>70</v>
      </c>
      <c r="C41" s="469"/>
      <c r="D41" s="328"/>
      <c r="E41" s="441"/>
      <c r="F41" s="137"/>
      <c r="G41" s="99"/>
      <c r="H41" s="99"/>
      <c r="I41" s="99"/>
      <c r="J41" s="99"/>
      <c r="K41" s="99"/>
      <c r="L41" s="99"/>
      <c r="M41" s="99"/>
      <c r="N41" s="99"/>
      <c r="O41" s="99"/>
      <c r="P41" s="99"/>
      <c r="Q41" s="473"/>
      <c r="R41" s="367"/>
      <c r="S41" s="330"/>
      <c r="T41" s="502"/>
      <c r="U41" s="103"/>
      <c r="V41" s="103"/>
      <c r="W41" s="103"/>
      <c r="X41" s="103"/>
      <c r="Y41" s="103"/>
      <c r="Z41" s="103"/>
      <c r="AA41" s="103"/>
      <c r="AB41" s="103"/>
      <c r="AC41" s="103"/>
      <c r="AD41" s="103"/>
      <c r="AE41" s="103"/>
      <c r="AF41" s="505"/>
      <c r="AG41" s="755"/>
      <c r="AH41" s="756"/>
      <c r="AI41" s="335"/>
      <c r="AJ41" s="372"/>
      <c r="AK41" s="372"/>
      <c r="AL41" s="371"/>
      <c r="AM41" s="371"/>
      <c r="AN41" s="106"/>
      <c r="AO41" s="106"/>
      <c r="AP41" s="140" t="s">
        <v>95</v>
      </c>
      <c r="AQ41" s="372"/>
      <c r="AR41" s="372"/>
      <c r="AS41" s="106"/>
      <c r="AT41" s="377"/>
      <c r="AU41" s="139">
        <f t="shared" si="19"/>
        <v>41</v>
      </c>
      <c r="AV41" s="336"/>
      <c r="AW41" s="337"/>
      <c r="AX41" s="526"/>
      <c r="AY41" s="378"/>
      <c r="AZ41" s="378"/>
      <c r="BA41" s="374"/>
      <c r="BB41" s="374"/>
      <c r="BC41" s="109"/>
      <c r="BD41" s="109"/>
      <c r="BE41" s="524" t="s">
        <v>95</v>
      </c>
      <c r="BF41" s="374"/>
      <c r="BG41" s="374"/>
      <c r="BH41" s="109"/>
      <c r="BI41" s="529"/>
      <c r="BJ41" s="1"/>
      <c r="BK41" s="1"/>
      <c r="BL41" s="1"/>
      <c r="BM41" s="1"/>
      <c r="BN41" s="1"/>
      <c r="BO41" s="1"/>
      <c r="BP41" s="1"/>
      <c r="BQ41" s="1"/>
      <c r="BR41" s="1"/>
      <c r="BS41" s="1"/>
      <c r="BT41" s="1"/>
      <c r="BU41" s="1"/>
      <c r="BV41" s="1"/>
    </row>
    <row r="42" spans="1:74" ht="12.75">
      <c r="A42" s="746"/>
      <c r="B42" s="67" t="s">
        <v>71</v>
      </c>
      <c r="C42" s="85"/>
      <c r="D42" s="86"/>
      <c r="E42" s="474"/>
      <c r="F42" s="88" t="s">
        <v>89</v>
      </c>
      <c r="G42" s="117" t="s">
        <v>90</v>
      </c>
      <c r="H42" s="87" t="s">
        <v>82</v>
      </c>
      <c r="I42" s="87" t="s">
        <v>88</v>
      </c>
      <c r="J42" s="87" t="s">
        <v>92</v>
      </c>
      <c r="K42" s="87" t="s">
        <v>123</v>
      </c>
      <c r="L42" s="87" t="s">
        <v>48</v>
      </c>
      <c r="M42" s="87"/>
      <c r="N42" s="87"/>
      <c r="O42" s="87"/>
      <c r="P42" s="87"/>
      <c r="Q42" s="479"/>
      <c r="R42" s="166"/>
      <c r="S42" s="90"/>
      <c r="T42" s="506"/>
      <c r="U42" s="118" t="s">
        <v>86</v>
      </c>
      <c r="V42" s="118" t="s">
        <v>87</v>
      </c>
      <c r="W42" s="91" t="s">
        <v>82</v>
      </c>
      <c r="X42" s="91" t="s">
        <v>120</v>
      </c>
      <c r="Y42" s="91" t="s">
        <v>47</v>
      </c>
      <c r="Z42" s="91" t="s">
        <v>16</v>
      </c>
      <c r="AA42" s="91" t="s">
        <v>48</v>
      </c>
      <c r="AB42" s="91"/>
      <c r="AC42" s="91"/>
      <c r="AD42" s="91"/>
      <c r="AE42" s="91"/>
      <c r="AF42" s="509"/>
      <c r="AG42" s="161"/>
      <c r="AH42" s="93"/>
      <c r="AI42" s="549"/>
      <c r="AJ42" s="131" t="str">
        <f>$F42</f>
        <v>1000</v>
      </c>
      <c r="AK42" s="131" t="str">
        <f>$G42</f>
        <v>3208</v>
      </c>
      <c r="AL42" s="128" t="str">
        <f aca="true" t="shared" si="25" ref="AL42:AL50">$H42</f>
        <v>937</v>
      </c>
      <c r="AM42" s="128" t="str">
        <f>$I42</f>
        <v>1042</v>
      </c>
      <c r="AN42" s="121">
        <v>792</v>
      </c>
      <c r="AO42" s="121">
        <v>750</v>
      </c>
      <c r="AP42" s="140" t="s">
        <v>95</v>
      </c>
      <c r="AQ42" s="131">
        <f aca="true" t="shared" si="26" ref="AQ42:AQ50">M42</f>
        <v>0</v>
      </c>
      <c r="AR42" s="131">
        <f aca="true" t="shared" si="27" ref="AR42:AR50">N42</f>
        <v>0</v>
      </c>
      <c r="AS42" s="94"/>
      <c r="AT42" s="95"/>
      <c r="AU42" s="139">
        <f t="shared" si="19"/>
        <v>42</v>
      </c>
      <c r="AV42" s="144"/>
      <c r="AW42" s="96"/>
      <c r="AX42" s="530"/>
      <c r="AY42" s="208" t="str">
        <f>$U42</f>
        <v>1854</v>
      </c>
      <c r="AZ42" s="208" t="str">
        <f>$V42</f>
        <v>3812</v>
      </c>
      <c r="BA42" s="204" t="str">
        <f aca="true" t="shared" si="28" ref="BA42:BA50">$W42</f>
        <v>937</v>
      </c>
      <c r="BB42" s="204" t="str">
        <f>X42</f>
        <v>1021</v>
      </c>
      <c r="BC42" s="97" t="s">
        <v>125</v>
      </c>
      <c r="BD42" s="97" t="s">
        <v>121</v>
      </c>
      <c r="BE42" s="524" t="s">
        <v>95</v>
      </c>
      <c r="BF42" s="204">
        <f aca="true" t="shared" si="29" ref="BF42:BF50">AB42</f>
        <v>0</v>
      </c>
      <c r="BG42" s="204">
        <f aca="true" t="shared" si="30" ref="BG42:BG50">AC42</f>
        <v>0</v>
      </c>
      <c r="BH42" s="97"/>
      <c r="BI42" s="534"/>
      <c r="BJ42" s="1"/>
      <c r="BK42" s="1"/>
      <c r="BL42" s="1"/>
      <c r="BM42" s="1"/>
      <c r="BN42" s="1"/>
      <c r="BO42" s="1"/>
      <c r="BP42" s="1"/>
      <c r="BQ42" s="1"/>
      <c r="BR42" s="1"/>
      <c r="BS42" s="1"/>
      <c r="BT42" s="1"/>
      <c r="BU42" s="1"/>
      <c r="BV42" s="1"/>
    </row>
    <row r="43" spans="1:73" ht="12.75">
      <c r="A43" s="742" t="s">
        <v>2</v>
      </c>
      <c r="B43" s="410" t="s">
        <v>72</v>
      </c>
      <c r="C43" s="480"/>
      <c r="D43" s="411"/>
      <c r="E43" s="484"/>
      <c r="F43" s="412">
        <v>6</v>
      </c>
      <c r="G43" s="600">
        <f aca="true" t="shared" si="31" ref="G43:G50">$F43</f>
        <v>6</v>
      </c>
      <c r="H43" s="413">
        <v>3</v>
      </c>
      <c r="I43" s="600">
        <f aca="true" t="shared" si="32" ref="I43:I50">$H43</f>
        <v>3</v>
      </c>
      <c r="J43" s="413">
        <v>2.5</v>
      </c>
      <c r="K43" s="413">
        <v>-1</v>
      </c>
      <c r="L43" s="413">
        <v>2</v>
      </c>
      <c r="M43" s="413"/>
      <c r="N43" s="600">
        <f aca="true" t="shared" si="33" ref="N43:N50">$M43</f>
        <v>0</v>
      </c>
      <c r="O43" s="413"/>
      <c r="P43" s="413"/>
      <c r="Q43" s="414"/>
      <c r="R43" s="415"/>
      <c r="S43" s="370"/>
      <c r="T43" s="504"/>
      <c r="U43" s="613">
        <v>-0.5</v>
      </c>
      <c r="V43" s="513">
        <f>$U43</f>
        <v>-0.5</v>
      </c>
      <c r="W43" s="416">
        <v>2</v>
      </c>
      <c r="X43" s="513">
        <f>$W43</f>
        <v>2</v>
      </c>
      <c r="Y43" s="416">
        <v>-0.5</v>
      </c>
      <c r="Z43" s="661" t="s">
        <v>16</v>
      </c>
      <c r="AA43" s="660">
        <v>2</v>
      </c>
      <c r="AB43" s="416"/>
      <c r="AC43" s="513">
        <f aca="true" t="shared" si="34" ref="AC43:AC50">$AB43</f>
        <v>0</v>
      </c>
      <c r="AD43" s="416"/>
      <c r="AE43" s="416"/>
      <c r="AF43" s="417"/>
      <c r="AG43" s="418"/>
      <c r="AH43" s="419"/>
      <c r="AI43" s="550"/>
      <c r="AJ43" s="420">
        <f>$F43</f>
        <v>6</v>
      </c>
      <c r="AK43" s="420">
        <f>$F43</f>
        <v>6</v>
      </c>
      <c r="AL43" s="420">
        <f t="shared" si="25"/>
        <v>3</v>
      </c>
      <c r="AM43" s="420">
        <f aca="true" t="shared" si="35" ref="AM43:AM50">$H43</f>
        <v>3</v>
      </c>
      <c r="AN43" s="421">
        <v>-2</v>
      </c>
      <c r="AO43" s="422">
        <v>2</v>
      </c>
      <c r="AP43" s="140" t="s">
        <v>95</v>
      </c>
      <c r="AQ43" s="420">
        <f t="shared" si="26"/>
        <v>0</v>
      </c>
      <c r="AR43" s="420">
        <f t="shared" si="27"/>
        <v>0</v>
      </c>
      <c r="AS43" s="421"/>
      <c r="AT43" s="423"/>
      <c r="AU43" s="139">
        <f t="shared" si="19"/>
        <v>43</v>
      </c>
      <c r="AV43" s="424"/>
      <c r="AW43" s="425"/>
      <c r="AX43" s="537"/>
      <c r="AY43" s="426">
        <f>$U43</f>
        <v>-0.5</v>
      </c>
      <c r="AZ43" s="426">
        <f>$U43</f>
        <v>-0.5</v>
      </c>
      <c r="BA43" s="535">
        <f t="shared" si="28"/>
        <v>2</v>
      </c>
      <c r="BB43" s="535">
        <f aca="true" t="shared" si="36" ref="BB43:BB50">$W43</f>
        <v>2</v>
      </c>
      <c r="BC43" s="427">
        <v>-1</v>
      </c>
      <c r="BD43" s="427">
        <v>2</v>
      </c>
      <c r="BE43" s="524" t="s">
        <v>95</v>
      </c>
      <c r="BF43" s="535">
        <f t="shared" si="29"/>
        <v>0</v>
      </c>
      <c r="BG43" s="535">
        <f t="shared" si="30"/>
        <v>0</v>
      </c>
      <c r="BH43" s="427"/>
      <c r="BI43" s="428"/>
      <c r="BJ43" s="1"/>
      <c r="BK43" s="1"/>
      <c r="BL43" s="1"/>
      <c r="BM43" s="1"/>
      <c r="BN43" s="1"/>
      <c r="BO43" s="1"/>
      <c r="BP43" s="1"/>
      <c r="BQ43" s="1"/>
      <c r="BR43" s="1"/>
      <c r="BS43" s="1"/>
      <c r="BT43" s="1"/>
      <c r="BU43" s="1"/>
    </row>
    <row r="44" spans="1:73" ht="12.75">
      <c r="A44" s="743"/>
      <c r="B44" s="67" t="s">
        <v>73</v>
      </c>
      <c r="C44" s="85"/>
      <c r="D44" s="86"/>
      <c r="E44" s="474"/>
      <c r="F44" s="88" t="s">
        <v>38</v>
      </c>
      <c r="G44" s="601" t="str">
        <f t="shared" si="31"/>
        <v>Norm</v>
      </c>
      <c r="H44" s="87" t="s">
        <v>38</v>
      </c>
      <c r="I44" s="601" t="str">
        <f t="shared" si="32"/>
        <v>Norm</v>
      </c>
      <c r="J44" s="87" t="s">
        <v>38</v>
      </c>
      <c r="K44" s="87" t="s">
        <v>38</v>
      </c>
      <c r="L44" s="87" t="s">
        <v>38</v>
      </c>
      <c r="M44" s="87" t="s">
        <v>38</v>
      </c>
      <c r="N44" s="601" t="str">
        <f t="shared" si="33"/>
        <v>Norm</v>
      </c>
      <c r="O44" s="87" t="s">
        <v>38</v>
      </c>
      <c r="P44" s="87" t="s">
        <v>38</v>
      </c>
      <c r="Q44" s="479" t="s">
        <v>38</v>
      </c>
      <c r="R44" s="166"/>
      <c r="S44" s="90"/>
      <c r="T44" s="506"/>
      <c r="U44" s="633" t="str">
        <f aca="true" t="shared" si="37" ref="U44:U50">$F44</f>
        <v>Norm</v>
      </c>
      <c r="V44" s="612" t="str">
        <f>$U44</f>
        <v>Norm</v>
      </c>
      <c r="W44" s="91" t="s">
        <v>38</v>
      </c>
      <c r="X44" s="612" t="str">
        <f>$W44</f>
        <v>Norm</v>
      </c>
      <c r="Y44" s="91" t="s">
        <v>38</v>
      </c>
      <c r="Z44" s="91" t="s">
        <v>38</v>
      </c>
      <c r="AA44" s="91" t="s">
        <v>38</v>
      </c>
      <c r="AB44" s="91" t="s">
        <v>38</v>
      </c>
      <c r="AC44" s="612" t="str">
        <f t="shared" si="34"/>
        <v>Norm</v>
      </c>
      <c r="AD44" s="91" t="s">
        <v>38</v>
      </c>
      <c r="AE44" s="91" t="s">
        <v>38</v>
      </c>
      <c r="AF44" s="509" t="s">
        <v>38</v>
      </c>
      <c r="AG44" s="161"/>
      <c r="AH44" s="93"/>
      <c r="AI44" s="549"/>
      <c r="AJ44" s="132" t="str">
        <f>$F44</f>
        <v>Norm</v>
      </c>
      <c r="AK44" s="132" t="str">
        <f>$F44</f>
        <v>Norm</v>
      </c>
      <c r="AL44" s="429" t="str">
        <f t="shared" si="25"/>
        <v>Norm</v>
      </c>
      <c r="AM44" s="429" t="str">
        <f t="shared" si="35"/>
        <v>Norm</v>
      </c>
      <c r="AN44" s="94" t="s">
        <v>38</v>
      </c>
      <c r="AO44" s="94" t="s">
        <v>38</v>
      </c>
      <c r="AP44" s="140" t="s">
        <v>95</v>
      </c>
      <c r="AQ44" s="132" t="str">
        <f t="shared" si="26"/>
        <v>Norm</v>
      </c>
      <c r="AR44" s="132" t="str">
        <f t="shared" si="27"/>
        <v>Norm</v>
      </c>
      <c r="AS44" s="94" t="s">
        <v>38</v>
      </c>
      <c r="AT44" s="95" t="s">
        <v>38</v>
      </c>
      <c r="AU44" s="139">
        <f t="shared" si="19"/>
        <v>44</v>
      </c>
      <c r="AV44" s="144"/>
      <c r="AW44" s="96"/>
      <c r="AX44" s="530"/>
      <c r="AY44" s="205" t="str">
        <f>$U44</f>
        <v>Norm</v>
      </c>
      <c r="AZ44" s="205" t="str">
        <f>$U44</f>
        <v>Norm</v>
      </c>
      <c r="BA44" s="201" t="str">
        <f t="shared" si="28"/>
        <v>Norm</v>
      </c>
      <c r="BB44" s="201" t="str">
        <f t="shared" si="36"/>
        <v>Norm</v>
      </c>
      <c r="BC44" s="97" t="s">
        <v>38</v>
      </c>
      <c r="BD44" s="97" t="s">
        <v>38</v>
      </c>
      <c r="BE44" s="524" t="s">
        <v>95</v>
      </c>
      <c r="BF44" s="201" t="str">
        <f t="shared" si="29"/>
        <v>Norm</v>
      </c>
      <c r="BG44" s="201" t="str">
        <f t="shared" si="30"/>
        <v>Norm</v>
      </c>
      <c r="BH44" s="97" t="s">
        <v>38</v>
      </c>
      <c r="BI44" s="534" t="s">
        <v>38</v>
      </c>
      <c r="BJ44" s="1"/>
      <c r="BK44" s="1"/>
      <c r="BL44" s="1"/>
      <c r="BM44" s="1"/>
      <c r="BN44" s="1"/>
      <c r="BO44" s="1"/>
      <c r="BP44" s="1"/>
      <c r="BQ44" s="1"/>
      <c r="BR44" s="1"/>
      <c r="BS44" s="1"/>
      <c r="BT44" s="1"/>
      <c r="BU44" s="1"/>
    </row>
    <row r="45" spans="1:74" ht="12.75" customHeight="1">
      <c r="A45" s="744" t="s">
        <v>27</v>
      </c>
      <c r="B45" s="68" t="s">
        <v>74</v>
      </c>
      <c r="C45" s="466"/>
      <c r="D45" s="99"/>
      <c r="E45" s="473"/>
      <c r="F45" s="634">
        <v>0</v>
      </c>
      <c r="G45" s="635">
        <f t="shared" si="31"/>
        <v>0</v>
      </c>
      <c r="H45" s="636">
        <v>-1</v>
      </c>
      <c r="I45" s="635">
        <f t="shared" si="32"/>
        <v>-1</v>
      </c>
      <c r="J45" s="636">
        <v>-1</v>
      </c>
      <c r="K45" s="636">
        <v>0</v>
      </c>
      <c r="L45" s="636">
        <v>0</v>
      </c>
      <c r="M45" s="636">
        <v>-1</v>
      </c>
      <c r="N45" s="635">
        <f t="shared" si="33"/>
        <v>-1</v>
      </c>
      <c r="O45" s="636">
        <v>-1</v>
      </c>
      <c r="P45" s="636">
        <v>0</v>
      </c>
      <c r="Q45" s="637">
        <v>0</v>
      </c>
      <c r="R45" s="167"/>
      <c r="S45" s="103"/>
      <c r="T45" s="505"/>
      <c r="U45" s="638">
        <f t="shared" si="37"/>
        <v>0</v>
      </c>
      <c r="V45" s="638">
        <f aca="true" t="shared" si="38" ref="V45:V50">$F45</f>
        <v>0</v>
      </c>
      <c r="W45" s="638">
        <f aca="true" t="shared" si="39" ref="W45:W50">$H45</f>
        <v>-1</v>
      </c>
      <c r="X45" s="638">
        <f aca="true" t="shared" si="40" ref="X45:X50">$W45</f>
        <v>-1</v>
      </c>
      <c r="Y45" s="638">
        <f aca="true" t="shared" si="41" ref="Y45:Y50">$J45</f>
        <v>-1</v>
      </c>
      <c r="Z45" s="638">
        <f aca="true" t="shared" si="42" ref="Z45:Z50">$K45</f>
        <v>0</v>
      </c>
      <c r="AA45" s="638">
        <f aca="true" t="shared" si="43" ref="AA45:AA50">$L45</f>
        <v>0</v>
      </c>
      <c r="AB45" s="638">
        <f aca="true" t="shared" si="44" ref="AB45:AF50">M45</f>
        <v>-1</v>
      </c>
      <c r="AC45" s="638">
        <f t="shared" si="34"/>
        <v>-1</v>
      </c>
      <c r="AD45" s="638">
        <f t="shared" si="44"/>
        <v>-1</v>
      </c>
      <c r="AE45" s="638">
        <f t="shared" si="44"/>
        <v>0</v>
      </c>
      <c r="AF45" s="639">
        <f t="shared" si="44"/>
        <v>0</v>
      </c>
      <c r="AG45" s="162"/>
      <c r="AH45" s="106"/>
      <c r="AI45" s="543"/>
      <c r="AJ45" s="640">
        <f aca="true" t="shared" si="45" ref="AJ45:AK50">F45</f>
        <v>0</v>
      </c>
      <c r="AK45" s="640">
        <f t="shared" si="45"/>
        <v>0</v>
      </c>
      <c r="AL45" s="641">
        <f t="shared" si="25"/>
        <v>-1</v>
      </c>
      <c r="AM45" s="641">
        <f t="shared" si="35"/>
        <v>-1</v>
      </c>
      <c r="AN45" s="642">
        <v>0</v>
      </c>
      <c r="AO45" s="642">
        <v>0</v>
      </c>
      <c r="AP45" s="643" t="s">
        <v>95</v>
      </c>
      <c r="AQ45" s="640">
        <f t="shared" si="26"/>
        <v>-1</v>
      </c>
      <c r="AR45" s="640">
        <f t="shared" si="27"/>
        <v>-1</v>
      </c>
      <c r="AS45" s="642">
        <v>0</v>
      </c>
      <c r="AT45" s="644">
        <v>0</v>
      </c>
      <c r="AU45" s="139">
        <f t="shared" si="19"/>
        <v>45</v>
      </c>
      <c r="AV45" s="145"/>
      <c r="AW45" s="109"/>
      <c r="AX45" s="529"/>
      <c r="AY45" s="645">
        <f aca="true" t="shared" si="46" ref="AY45:AY50">U45</f>
        <v>0</v>
      </c>
      <c r="AZ45" s="645">
        <f aca="true" t="shared" si="47" ref="AZ45:AZ50">V45</f>
        <v>0</v>
      </c>
      <c r="BA45" s="646">
        <f t="shared" si="28"/>
        <v>-1</v>
      </c>
      <c r="BB45" s="646">
        <f t="shared" si="36"/>
        <v>-1</v>
      </c>
      <c r="BC45" s="646">
        <f aca="true" t="shared" si="48" ref="BC45:BC50">$AN45</f>
        <v>0</v>
      </c>
      <c r="BD45" s="646">
        <f aca="true" t="shared" si="49" ref="BD45:BD50">$AO45</f>
        <v>0</v>
      </c>
      <c r="BE45" s="647" t="s">
        <v>95</v>
      </c>
      <c r="BF45" s="646">
        <f t="shared" si="29"/>
        <v>-1</v>
      </c>
      <c r="BG45" s="646">
        <f t="shared" si="30"/>
        <v>-1</v>
      </c>
      <c r="BH45" s="646">
        <f aca="true" t="shared" si="50" ref="BH45:BI50">AS45</f>
        <v>0</v>
      </c>
      <c r="BI45" s="648">
        <f t="shared" si="50"/>
        <v>0</v>
      </c>
      <c r="BJ45" s="1"/>
      <c r="BK45" s="1"/>
      <c r="BL45" s="1"/>
      <c r="BM45" s="1"/>
      <c r="BN45" s="1"/>
      <c r="BO45" s="1"/>
      <c r="BP45" s="1"/>
      <c r="BQ45" s="1"/>
      <c r="BR45" s="1"/>
      <c r="BS45" s="1"/>
      <c r="BT45" s="1"/>
      <c r="BU45" s="1"/>
      <c r="BV45" s="1"/>
    </row>
    <row r="46" spans="1:74" ht="12.75">
      <c r="A46" s="745"/>
      <c r="B46" s="68" t="s">
        <v>75</v>
      </c>
      <c r="C46" s="466"/>
      <c r="D46" s="99"/>
      <c r="E46" s="473"/>
      <c r="F46" s="483">
        <v>4</v>
      </c>
      <c r="G46" s="603">
        <f t="shared" si="31"/>
        <v>4</v>
      </c>
      <c r="H46" s="431">
        <v>4</v>
      </c>
      <c r="I46" s="603">
        <f t="shared" si="32"/>
        <v>4</v>
      </c>
      <c r="J46" s="431">
        <v>2</v>
      </c>
      <c r="K46" s="431">
        <v>2</v>
      </c>
      <c r="L46" s="431">
        <v>2</v>
      </c>
      <c r="M46" s="431">
        <v>4</v>
      </c>
      <c r="N46" s="603">
        <f t="shared" si="33"/>
        <v>4</v>
      </c>
      <c r="O46" s="431">
        <v>2</v>
      </c>
      <c r="P46" s="431">
        <v>2</v>
      </c>
      <c r="Q46" s="432">
        <v>2</v>
      </c>
      <c r="R46" s="167"/>
      <c r="S46" s="103"/>
      <c r="T46" s="505"/>
      <c r="U46" s="433">
        <f t="shared" si="37"/>
        <v>4</v>
      </c>
      <c r="V46" s="433">
        <f t="shared" si="38"/>
        <v>4</v>
      </c>
      <c r="W46" s="433">
        <f t="shared" si="39"/>
        <v>4</v>
      </c>
      <c r="X46" s="433">
        <f t="shared" si="40"/>
        <v>4</v>
      </c>
      <c r="Y46" s="433">
        <f t="shared" si="41"/>
        <v>2</v>
      </c>
      <c r="Z46" s="433">
        <f t="shared" si="42"/>
        <v>2</v>
      </c>
      <c r="AA46" s="433">
        <f t="shared" si="43"/>
        <v>2</v>
      </c>
      <c r="AB46" s="433">
        <f t="shared" si="44"/>
        <v>4</v>
      </c>
      <c r="AC46" s="433">
        <f t="shared" si="34"/>
        <v>4</v>
      </c>
      <c r="AD46" s="433">
        <f t="shared" si="44"/>
        <v>2</v>
      </c>
      <c r="AE46" s="433">
        <f t="shared" si="44"/>
        <v>2</v>
      </c>
      <c r="AF46" s="510">
        <f t="shared" si="44"/>
        <v>2</v>
      </c>
      <c r="AG46" s="162"/>
      <c r="AH46" s="106"/>
      <c r="AI46" s="543"/>
      <c r="AJ46" s="436">
        <f t="shared" si="45"/>
        <v>4</v>
      </c>
      <c r="AK46" s="436">
        <f t="shared" si="45"/>
        <v>4</v>
      </c>
      <c r="AL46" s="434">
        <f t="shared" si="25"/>
        <v>4</v>
      </c>
      <c r="AM46" s="434">
        <f t="shared" si="35"/>
        <v>4</v>
      </c>
      <c r="AN46" s="435">
        <v>2</v>
      </c>
      <c r="AO46" s="435">
        <v>2</v>
      </c>
      <c r="AP46" s="140" t="s">
        <v>95</v>
      </c>
      <c r="AQ46" s="436">
        <f t="shared" si="26"/>
        <v>4</v>
      </c>
      <c r="AR46" s="436">
        <f t="shared" si="27"/>
        <v>4</v>
      </c>
      <c r="AS46" s="435">
        <v>2</v>
      </c>
      <c r="AT46" s="437">
        <v>2</v>
      </c>
      <c r="AU46" s="139">
        <f t="shared" si="19"/>
        <v>46</v>
      </c>
      <c r="AV46" s="145"/>
      <c r="AW46" s="109"/>
      <c r="AX46" s="529"/>
      <c r="AY46" s="439">
        <f t="shared" si="46"/>
        <v>4</v>
      </c>
      <c r="AZ46" s="439">
        <f t="shared" si="47"/>
        <v>4</v>
      </c>
      <c r="BA46" s="438">
        <f t="shared" si="28"/>
        <v>4</v>
      </c>
      <c r="BB46" s="438">
        <f t="shared" si="36"/>
        <v>4</v>
      </c>
      <c r="BC46" s="438">
        <f t="shared" si="48"/>
        <v>2</v>
      </c>
      <c r="BD46" s="438">
        <f t="shared" si="49"/>
        <v>2</v>
      </c>
      <c r="BE46" s="524" t="s">
        <v>95</v>
      </c>
      <c r="BF46" s="438">
        <f t="shared" si="29"/>
        <v>4</v>
      </c>
      <c r="BG46" s="438">
        <f t="shared" si="30"/>
        <v>4</v>
      </c>
      <c r="BH46" s="438">
        <f t="shared" si="50"/>
        <v>2</v>
      </c>
      <c r="BI46" s="440">
        <f t="shared" si="50"/>
        <v>2</v>
      </c>
      <c r="BJ46" s="1"/>
      <c r="BK46" s="1"/>
      <c r="BL46" s="1"/>
      <c r="BM46" s="1"/>
      <c r="BN46" s="1"/>
      <c r="BO46" s="1"/>
      <c r="BP46" s="1"/>
      <c r="BQ46" s="1"/>
      <c r="BR46" s="1"/>
      <c r="BS46" s="1"/>
      <c r="BT46" s="1"/>
      <c r="BU46" s="1"/>
      <c r="BV46" s="1"/>
    </row>
    <row r="47" spans="1:74" ht="12.75">
      <c r="A47" s="745"/>
      <c r="B47" s="68" t="s">
        <v>76</v>
      </c>
      <c r="C47" s="466"/>
      <c r="D47" s="99"/>
      <c r="E47" s="473"/>
      <c r="F47" s="329">
        <v>5</v>
      </c>
      <c r="G47" s="595">
        <f t="shared" si="31"/>
        <v>5</v>
      </c>
      <c r="H47" s="328">
        <v>4</v>
      </c>
      <c r="I47" s="595">
        <f t="shared" si="32"/>
        <v>4</v>
      </c>
      <c r="J47" s="658">
        <v>2</v>
      </c>
      <c r="K47" s="659" t="s">
        <v>16</v>
      </c>
      <c r="L47" s="659" t="s">
        <v>16</v>
      </c>
      <c r="M47" s="328">
        <v>4</v>
      </c>
      <c r="N47" s="595">
        <f t="shared" si="33"/>
        <v>4</v>
      </c>
      <c r="O47" s="328">
        <v>2</v>
      </c>
      <c r="P47" s="659" t="s">
        <v>16</v>
      </c>
      <c r="Q47" s="659" t="s">
        <v>16</v>
      </c>
      <c r="R47" s="167"/>
      <c r="S47" s="103"/>
      <c r="T47" s="505"/>
      <c r="U47" s="442">
        <f t="shared" si="37"/>
        <v>5</v>
      </c>
      <c r="V47" s="442">
        <f t="shared" si="38"/>
        <v>5</v>
      </c>
      <c r="W47" s="442">
        <f t="shared" si="39"/>
        <v>4</v>
      </c>
      <c r="X47" s="442">
        <f t="shared" si="40"/>
        <v>4</v>
      </c>
      <c r="Y47" s="442">
        <f t="shared" si="41"/>
        <v>2</v>
      </c>
      <c r="Z47" s="442" t="str">
        <f t="shared" si="42"/>
        <v>0</v>
      </c>
      <c r="AA47" s="442" t="str">
        <f t="shared" si="43"/>
        <v>0</v>
      </c>
      <c r="AB47" s="442">
        <f t="shared" si="44"/>
        <v>4</v>
      </c>
      <c r="AC47" s="442">
        <f t="shared" si="34"/>
        <v>4</v>
      </c>
      <c r="AD47" s="442">
        <f t="shared" si="44"/>
        <v>2</v>
      </c>
      <c r="AE47" s="442" t="str">
        <f t="shared" si="44"/>
        <v>0</v>
      </c>
      <c r="AF47" s="511" t="str">
        <f t="shared" si="44"/>
        <v>0</v>
      </c>
      <c r="AG47" s="162"/>
      <c r="AH47" s="106"/>
      <c r="AI47" s="543"/>
      <c r="AJ47" s="334">
        <f t="shared" si="45"/>
        <v>5</v>
      </c>
      <c r="AK47" s="334">
        <f t="shared" si="45"/>
        <v>5</v>
      </c>
      <c r="AL47" s="333">
        <f t="shared" si="25"/>
        <v>4</v>
      </c>
      <c r="AM47" s="333">
        <f t="shared" si="35"/>
        <v>4</v>
      </c>
      <c r="AN47" s="332">
        <v>1</v>
      </c>
      <c r="AO47" s="332">
        <v>1</v>
      </c>
      <c r="AP47" s="140" t="s">
        <v>95</v>
      </c>
      <c r="AQ47" s="334">
        <f t="shared" si="26"/>
        <v>4</v>
      </c>
      <c r="AR47" s="334">
        <f t="shared" si="27"/>
        <v>4</v>
      </c>
      <c r="AS47" s="332">
        <v>1</v>
      </c>
      <c r="AT47" s="443">
        <v>1</v>
      </c>
      <c r="AU47" s="139">
        <f t="shared" si="19"/>
        <v>47</v>
      </c>
      <c r="AV47" s="145"/>
      <c r="AW47" s="109"/>
      <c r="AX47" s="529"/>
      <c r="AY47" s="339">
        <f t="shared" si="46"/>
        <v>5</v>
      </c>
      <c r="AZ47" s="339">
        <f t="shared" si="47"/>
        <v>5</v>
      </c>
      <c r="BA47" s="338">
        <f t="shared" si="28"/>
        <v>4</v>
      </c>
      <c r="BB47" s="338">
        <f t="shared" si="36"/>
        <v>4</v>
      </c>
      <c r="BC47" s="338">
        <f t="shared" si="48"/>
        <v>1</v>
      </c>
      <c r="BD47" s="338">
        <f t="shared" si="49"/>
        <v>1</v>
      </c>
      <c r="BE47" s="524" t="s">
        <v>95</v>
      </c>
      <c r="BF47" s="338">
        <f t="shared" si="29"/>
        <v>4</v>
      </c>
      <c r="BG47" s="338">
        <f t="shared" si="30"/>
        <v>4</v>
      </c>
      <c r="BH47" s="338">
        <f t="shared" si="50"/>
        <v>1</v>
      </c>
      <c r="BI47" s="444">
        <f t="shared" si="50"/>
        <v>1</v>
      </c>
      <c r="BJ47" s="1"/>
      <c r="BK47" s="1"/>
      <c r="BL47" s="1"/>
      <c r="BM47" s="1"/>
      <c r="BN47" s="1"/>
      <c r="BO47" s="1"/>
      <c r="BP47" s="1"/>
      <c r="BQ47" s="1"/>
      <c r="BR47" s="1"/>
      <c r="BS47" s="1"/>
      <c r="BT47" s="1"/>
      <c r="BU47" s="1"/>
      <c r="BV47" s="1"/>
    </row>
    <row r="48" spans="1:74" ht="12.75">
      <c r="A48" s="746"/>
      <c r="B48" s="67" t="s">
        <v>77</v>
      </c>
      <c r="C48" s="85"/>
      <c r="D48" s="86"/>
      <c r="E48" s="474"/>
      <c r="F48" s="120">
        <v>200</v>
      </c>
      <c r="G48" s="604">
        <f t="shared" si="31"/>
        <v>200</v>
      </c>
      <c r="H48" s="119">
        <v>200</v>
      </c>
      <c r="I48" s="604">
        <f t="shared" si="32"/>
        <v>200</v>
      </c>
      <c r="J48" s="119">
        <v>500</v>
      </c>
      <c r="K48" s="119">
        <v>100</v>
      </c>
      <c r="L48" s="119">
        <v>100</v>
      </c>
      <c r="M48" s="119">
        <v>200</v>
      </c>
      <c r="N48" s="604">
        <f t="shared" si="33"/>
        <v>200</v>
      </c>
      <c r="O48" s="119">
        <v>500</v>
      </c>
      <c r="P48" s="119">
        <v>100</v>
      </c>
      <c r="Q48" s="445">
        <v>100</v>
      </c>
      <c r="R48" s="166"/>
      <c r="S48" s="90"/>
      <c r="T48" s="506"/>
      <c r="U48" s="446">
        <f t="shared" si="37"/>
        <v>200</v>
      </c>
      <c r="V48" s="446">
        <f t="shared" si="38"/>
        <v>200</v>
      </c>
      <c r="W48" s="446">
        <f t="shared" si="39"/>
        <v>200</v>
      </c>
      <c r="X48" s="446">
        <f t="shared" si="40"/>
        <v>200</v>
      </c>
      <c r="Y48" s="446">
        <f t="shared" si="41"/>
        <v>500</v>
      </c>
      <c r="Z48" s="446">
        <f t="shared" si="42"/>
        <v>100</v>
      </c>
      <c r="AA48" s="446">
        <f t="shared" si="43"/>
        <v>100</v>
      </c>
      <c r="AB48" s="446">
        <f t="shared" si="44"/>
        <v>200</v>
      </c>
      <c r="AC48" s="446">
        <f t="shared" si="34"/>
        <v>200</v>
      </c>
      <c r="AD48" s="446">
        <f t="shared" si="44"/>
        <v>500</v>
      </c>
      <c r="AE48" s="446">
        <f t="shared" si="44"/>
        <v>100</v>
      </c>
      <c r="AF48" s="512">
        <f t="shared" si="44"/>
        <v>100</v>
      </c>
      <c r="AG48" s="161"/>
      <c r="AH48" s="93"/>
      <c r="AI48" s="549"/>
      <c r="AJ48" s="131">
        <f t="shared" si="45"/>
        <v>200</v>
      </c>
      <c r="AK48" s="131">
        <f t="shared" si="45"/>
        <v>200</v>
      </c>
      <c r="AL48" s="128">
        <f t="shared" si="25"/>
        <v>200</v>
      </c>
      <c r="AM48" s="128">
        <f t="shared" si="35"/>
        <v>200</v>
      </c>
      <c r="AN48" s="121">
        <v>500</v>
      </c>
      <c r="AO48" s="121">
        <v>500</v>
      </c>
      <c r="AP48" s="140" t="s">
        <v>95</v>
      </c>
      <c r="AQ48" s="131">
        <f t="shared" si="26"/>
        <v>200</v>
      </c>
      <c r="AR48" s="131">
        <f t="shared" si="27"/>
        <v>200</v>
      </c>
      <c r="AS48" s="121">
        <v>500</v>
      </c>
      <c r="AT48" s="447">
        <v>500</v>
      </c>
      <c r="AU48" s="139">
        <f t="shared" si="19"/>
        <v>48</v>
      </c>
      <c r="AV48" s="144"/>
      <c r="AW48" s="96"/>
      <c r="AX48" s="530"/>
      <c r="AY48" s="208">
        <f t="shared" si="46"/>
        <v>200</v>
      </c>
      <c r="AZ48" s="208">
        <f t="shared" si="47"/>
        <v>200</v>
      </c>
      <c r="BA48" s="204">
        <f t="shared" si="28"/>
        <v>200</v>
      </c>
      <c r="BB48" s="204">
        <f t="shared" si="36"/>
        <v>200</v>
      </c>
      <c r="BC48" s="204">
        <f t="shared" si="48"/>
        <v>500</v>
      </c>
      <c r="BD48" s="204">
        <f t="shared" si="49"/>
        <v>500</v>
      </c>
      <c r="BE48" s="524" t="s">
        <v>95</v>
      </c>
      <c r="BF48" s="204">
        <f t="shared" si="29"/>
        <v>200</v>
      </c>
      <c r="BG48" s="204">
        <f t="shared" si="30"/>
        <v>200</v>
      </c>
      <c r="BH48" s="204">
        <f t="shared" si="50"/>
        <v>500</v>
      </c>
      <c r="BI48" s="448">
        <f t="shared" si="50"/>
        <v>500</v>
      </c>
      <c r="BJ48" s="1"/>
      <c r="BK48" s="1"/>
      <c r="BL48" s="1"/>
      <c r="BM48" s="1"/>
      <c r="BN48" s="1"/>
      <c r="BO48" s="1"/>
      <c r="BP48" s="1"/>
      <c r="BQ48" s="1"/>
      <c r="BR48" s="1"/>
      <c r="BS48" s="1"/>
      <c r="BT48" s="1"/>
      <c r="BU48" s="1"/>
      <c r="BV48" s="1"/>
    </row>
    <row r="49" spans="1:76" ht="12.75">
      <c r="A49" s="742" t="s">
        <v>3</v>
      </c>
      <c r="B49" s="68" t="s">
        <v>78</v>
      </c>
      <c r="C49" s="466"/>
      <c r="D49" s="99"/>
      <c r="E49" s="473"/>
      <c r="F49" s="412">
        <v>2</v>
      </c>
      <c r="G49" s="600">
        <f t="shared" si="31"/>
        <v>2</v>
      </c>
      <c r="H49" s="413">
        <v>0</v>
      </c>
      <c r="I49" s="600">
        <f t="shared" si="32"/>
        <v>0</v>
      </c>
      <c r="J49" s="413">
        <v>-1</v>
      </c>
      <c r="K49" s="413">
        <v>-3</v>
      </c>
      <c r="L49" s="413">
        <v>-3</v>
      </c>
      <c r="M49" s="413">
        <v>0</v>
      </c>
      <c r="N49" s="600">
        <f t="shared" si="33"/>
        <v>0</v>
      </c>
      <c r="O49" s="413">
        <v>-1</v>
      </c>
      <c r="P49" s="413">
        <v>-7</v>
      </c>
      <c r="Q49" s="414">
        <v>-7</v>
      </c>
      <c r="R49" s="167"/>
      <c r="S49" s="103"/>
      <c r="T49" s="505"/>
      <c r="U49" s="513">
        <f t="shared" si="37"/>
        <v>2</v>
      </c>
      <c r="V49" s="513">
        <f t="shared" si="38"/>
        <v>2</v>
      </c>
      <c r="W49" s="513">
        <f t="shared" si="39"/>
        <v>0</v>
      </c>
      <c r="X49" s="513">
        <f t="shared" si="40"/>
        <v>0</v>
      </c>
      <c r="Y49" s="513">
        <f t="shared" si="41"/>
        <v>-1</v>
      </c>
      <c r="Z49" s="513">
        <f t="shared" si="42"/>
        <v>-3</v>
      </c>
      <c r="AA49" s="513">
        <f t="shared" si="43"/>
        <v>-3</v>
      </c>
      <c r="AB49" s="513">
        <f t="shared" si="44"/>
        <v>0</v>
      </c>
      <c r="AC49" s="513">
        <f t="shared" si="34"/>
        <v>0</v>
      </c>
      <c r="AD49" s="513">
        <f t="shared" si="44"/>
        <v>-1</v>
      </c>
      <c r="AE49" s="513">
        <f t="shared" si="44"/>
        <v>-7</v>
      </c>
      <c r="AF49" s="514">
        <f t="shared" si="44"/>
        <v>-7</v>
      </c>
      <c r="AG49" s="162"/>
      <c r="AH49" s="106"/>
      <c r="AI49" s="377"/>
      <c r="AJ49" s="420">
        <f t="shared" si="45"/>
        <v>2</v>
      </c>
      <c r="AK49" s="420">
        <f t="shared" si="45"/>
        <v>2</v>
      </c>
      <c r="AL49" s="420">
        <f t="shared" si="25"/>
        <v>0</v>
      </c>
      <c r="AM49" s="420">
        <f t="shared" si="35"/>
        <v>0</v>
      </c>
      <c r="AN49" s="421">
        <v>-7</v>
      </c>
      <c r="AO49" s="422">
        <v>-7</v>
      </c>
      <c r="AP49" s="140" t="s">
        <v>95</v>
      </c>
      <c r="AQ49" s="420">
        <f t="shared" si="26"/>
        <v>0</v>
      </c>
      <c r="AR49" s="420">
        <f t="shared" si="27"/>
        <v>0</v>
      </c>
      <c r="AS49" s="421">
        <v>-7</v>
      </c>
      <c r="AT49" s="423">
        <v>-7</v>
      </c>
      <c r="AU49" s="139">
        <f t="shared" si="19"/>
        <v>49</v>
      </c>
      <c r="AV49" s="145"/>
      <c r="AW49" s="109"/>
      <c r="AX49" s="529"/>
      <c r="AY49" s="426">
        <f t="shared" si="46"/>
        <v>2</v>
      </c>
      <c r="AZ49" s="426">
        <f t="shared" si="47"/>
        <v>2</v>
      </c>
      <c r="BA49" s="535">
        <f t="shared" si="28"/>
        <v>0</v>
      </c>
      <c r="BB49" s="535">
        <f t="shared" si="36"/>
        <v>0</v>
      </c>
      <c r="BC49" s="535">
        <f t="shared" si="48"/>
        <v>-7</v>
      </c>
      <c r="BD49" s="535">
        <f t="shared" si="49"/>
        <v>-7</v>
      </c>
      <c r="BE49" s="524" t="s">
        <v>95</v>
      </c>
      <c r="BF49" s="535">
        <f t="shared" si="29"/>
        <v>0</v>
      </c>
      <c r="BG49" s="535">
        <f t="shared" si="30"/>
        <v>0</v>
      </c>
      <c r="BH49" s="535">
        <f t="shared" si="50"/>
        <v>-7</v>
      </c>
      <c r="BI49" s="449">
        <f t="shared" si="50"/>
        <v>-7</v>
      </c>
      <c r="BJ49" s="1"/>
      <c r="BK49" s="1"/>
      <c r="BL49" s="1"/>
      <c r="BM49" s="1"/>
      <c r="BN49" s="1"/>
      <c r="BO49" s="1"/>
      <c r="BP49" s="1"/>
      <c r="BQ49" s="1"/>
      <c r="BR49" s="1"/>
      <c r="BS49" s="1"/>
      <c r="BT49" s="1"/>
      <c r="BU49" s="1"/>
      <c r="BV49" s="1"/>
      <c r="BW49" s="1"/>
      <c r="BX49" s="1"/>
    </row>
    <row r="50" spans="1:76" ht="12.75">
      <c r="A50" s="743"/>
      <c r="B50" s="67" t="s">
        <v>79</v>
      </c>
      <c r="C50" s="85"/>
      <c r="D50" s="86"/>
      <c r="E50" s="474"/>
      <c r="F50" s="120">
        <v>100</v>
      </c>
      <c r="G50" s="604">
        <f t="shared" si="31"/>
        <v>100</v>
      </c>
      <c r="H50" s="119">
        <v>80</v>
      </c>
      <c r="I50" s="604">
        <f t="shared" si="32"/>
        <v>80</v>
      </c>
      <c r="J50" s="119">
        <v>50</v>
      </c>
      <c r="K50" s="119">
        <v>50</v>
      </c>
      <c r="L50" s="119">
        <v>50</v>
      </c>
      <c r="M50" s="119">
        <v>80</v>
      </c>
      <c r="N50" s="604">
        <f t="shared" si="33"/>
        <v>80</v>
      </c>
      <c r="O50" s="119">
        <v>50</v>
      </c>
      <c r="P50" s="119">
        <v>50</v>
      </c>
      <c r="Q50" s="445">
        <v>50</v>
      </c>
      <c r="R50" s="166"/>
      <c r="S50" s="90"/>
      <c r="T50" s="506"/>
      <c r="U50" s="446">
        <f t="shared" si="37"/>
        <v>100</v>
      </c>
      <c r="V50" s="446">
        <f t="shared" si="38"/>
        <v>100</v>
      </c>
      <c r="W50" s="446">
        <f t="shared" si="39"/>
        <v>80</v>
      </c>
      <c r="X50" s="446">
        <f t="shared" si="40"/>
        <v>80</v>
      </c>
      <c r="Y50" s="446">
        <f t="shared" si="41"/>
        <v>50</v>
      </c>
      <c r="Z50" s="446">
        <f t="shared" si="42"/>
        <v>50</v>
      </c>
      <c r="AA50" s="446">
        <f t="shared" si="43"/>
        <v>50</v>
      </c>
      <c r="AB50" s="446">
        <f t="shared" si="44"/>
        <v>80</v>
      </c>
      <c r="AC50" s="446">
        <f t="shared" si="34"/>
        <v>80</v>
      </c>
      <c r="AD50" s="446">
        <f t="shared" si="44"/>
        <v>50</v>
      </c>
      <c r="AE50" s="446">
        <f t="shared" si="44"/>
        <v>50</v>
      </c>
      <c r="AF50" s="512">
        <f t="shared" si="44"/>
        <v>50</v>
      </c>
      <c r="AG50" s="161"/>
      <c r="AH50" s="93"/>
      <c r="AI50" s="549"/>
      <c r="AJ50" s="131">
        <f t="shared" si="45"/>
        <v>100</v>
      </c>
      <c r="AK50" s="131">
        <f t="shared" si="45"/>
        <v>100</v>
      </c>
      <c r="AL50" s="128">
        <f t="shared" si="25"/>
        <v>80</v>
      </c>
      <c r="AM50" s="128">
        <f t="shared" si="35"/>
        <v>80</v>
      </c>
      <c r="AN50" s="121">
        <v>50</v>
      </c>
      <c r="AO50" s="121">
        <v>50</v>
      </c>
      <c r="AP50" s="140" t="s">
        <v>95</v>
      </c>
      <c r="AQ50" s="131">
        <f t="shared" si="26"/>
        <v>80</v>
      </c>
      <c r="AR50" s="131">
        <f t="shared" si="27"/>
        <v>80</v>
      </c>
      <c r="AS50" s="121">
        <v>50</v>
      </c>
      <c r="AT50" s="447">
        <v>50</v>
      </c>
      <c r="AU50" s="139">
        <f t="shared" si="19"/>
        <v>50</v>
      </c>
      <c r="AV50" s="144"/>
      <c r="AW50" s="96"/>
      <c r="AX50" s="530"/>
      <c r="AY50" s="208">
        <f t="shared" si="46"/>
        <v>100</v>
      </c>
      <c r="AZ50" s="208">
        <f t="shared" si="47"/>
        <v>100</v>
      </c>
      <c r="BA50" s="204">
        <f t="shared" si="28"/>
        <v>80</v>
      </c>
      <c r="BB50" s="204">
        <f t="shared" si="36"/>
        <v>80</v>
      </c>
      <c r="BC50" s="204">
        <f t="shared" si="48"/>
        <v>50</v>
      </c>
      <c r="BD50" s="204">
        <f t="shared" si="49"/>
        <v>50</v>
      </c>
      <c r="BE50" s="524" t="s">
        <v>95</v>
      </c>
      <c r="BF50" s="204">
        <f t="shared" si="29"/>
        <v>80</v>
      </c>
      <c r="BG50" s="204">
        <f t="shared" si="30"/>
        <v>80</v>
      </c>
      <c r="BH50" s="204">
        <f t="shared" si="50"/>
        <v>50</v>
      </c>
      <c r="BI50" s="448">
        <f t="shared" si="50"/>
        <v>50</v>
      </c>
      <c r="BJ50" s="1"/>
      <c r="BK50" s="1"/>
      <c r="BL50" s="1"/>
      <c r="BM50" s="1"/>
      <c r="BN50" s="1"/>
      <c r="BO50" s="1"/>
      <c r="BP50" s="1"/>
      <c r="BQ50" s="1"/>
      <c r="BR50" s="1"/>
      <c r="BS50" s="1"/>
      <c r="BT50" s="1"/>
      <c r="BU50" s="1"/>
      <c r="BV50" s="1"/>
      <c r="BW50" s="1"/>
      <c r="BX50" s="1"/>
    </row>
    <row r="51" spans="1:75" ht="12.75">
      <c r="A51" s="742" t="s">
        <v>4</v>
      </c>
      <c r="B51" s="293" t="s">
        <v>80</v>
      </c>
      <c r="C51" s="662" t="s">
        <v>16</v>
      </c>
      <c r="D51" s="663" t="s">
        <v>16</v>
      </c>
      <c r="E51" s="664" t="s">
        <v>16</v>
      </c>
      <c r="F51" s="385"/>
      <c r="G51" s="384"/>
      <c r="H51" s="384"/>
      <c r="I51" s="384"/>
      <c r="J51" s="384"/>
      <c r="K51" s="384"/>
      <c r="L51" s="384"/>
      <c r="M51" s="384"/>
      <c r="N51" s="384"/>
      <c r="O51" s="384"/>
      <c r="P51" s="384"/>
      <c r="Q51" s="478"/>
      <c r="R51" s="665" t="s">
        <v>16</v>
      </c>
      <c r="S51" s="661" t="s">
        <v>16</v>
      </c>
      <c r="T51" s="666" t="s">
        <v>16</v>
      </c>
      <c r="U51" s="387"/>
      <c r="V51" s="388"/>
      <c r="W51" s="388"/>
      <c r="X51" s="388"/>
      <c r="Y51" s="388"/>
      <c r="Z51" s="388"/>
      <c r="AA51" s="388"/>
      <c r="AB51" s="388"/>
      <c r="AC51" s="388"/>
      <c r="AD51" s="388"/>
      <c r="AE51" s="388"/>
      <c r="AF51" s="450"/>
      <c r="AG51" s="667" t="s">
        <v>16</v>
      </c>
      <c r="AH51" s="668" t="s">
        <v>16</v>
      </c>
      <c r="AI51" s="669" t="s">
        <v>16</v>
      </c>
      <c r="AJ51" s="406"/>
      <c r="AK51" s="406"/>
      <c r="AL51" s="405"/>
      <c r="AM51" s="405"/>
      <c r="AN51" s="390"/>
      <c r="AO51" s="390"/>
      <c r="AP51" s="140" t="s">
        <v>95</v>
      </c>
      <c r="AQ51" s="406"/>
      <c r="AR51" s="406"/>
      <c r="AS51" s="390"/>
      <c r="AT51" s="407"/>
      <c r="AU51" s="139">
        <f t="shared" si="19"/>
        <v>51</v>
      </c>
      <c r="AV51" s="670" t="s">
        <v>16</v>
      </c>
      <c r="AW51" s="671" t="s">
        <v>16</v>
      </c>
      <c r="AX51" s="672" t="s">
        <v>16</v>
      </c>
      <c r="AY51" s="409"/>
      <c r="AZ51" s="409"/>
      <c r="BA51" s="408"/>
      <c r="BB51" s="408"/>
      <c r="BC51" s="392"/>
      <c r="BD51" s="392"/>
      <c r="BE51" s="524" t="s">
        <v>95</v>
      </c>
      <c r="BF51" s="408"/>
      <c r="BG51" s="408"/>
      <c r="BH51" s="392"/>
      <c r="BI51" s="533"/>
      <c r="BJ51" s="1"/>
      <c r="BK51" s="1"/>
      <c r="BL51" s="1"/>
      <c r="BM51" s="1"/>
      <c r="BN51" s="1"/>
      <c r="BO51" s="1"/>
      <c r="BP51" s="1"/>
      <c r="BQ51" s="1"/>
      <c r="BR51" s="1"/>
      <c r="BS51" s="1"/>
      <c r="BT51" s="1"/>
      <c r="BU51" s="1"/>
      <c r="BV51" s="1"/>
      <c r="BW51" s="1"/>
    </row>
    <row r="52" spans="1:75" ht="12.75">
      <c r="A52" s="743"/>
      <c r="B52" s="67" t="s">
        <v>81</v>
      </c>
      <c r="C52" s="85"/>
      <c r="D52" s="86"/>
      <c r="E52" s="474"/>
      <c r="F52" s="650" t="s">
        <v>16</v>
      </c>
      <c r="G52" s="602" t="s">
        <v>16</v>
      </c>
      <c r="H52" s="602" t="s">
        <v>16</v>
      </c>
      <c r="I52" s="602" t="s">
        <v>16</v>
      </c>
      <c r="J52" s="602" t="s">
        <v>16</v>
      </c>
      <c r="K52" s="602" t="s">
        <v>16</v>
      </c>
      <c r="L52" s="602" t="s">
        <v>16</v>
      </c>
      <c r="M52" s="602" t="s">
        <v>16</v>
      </c>
      <c r="N52" s="602" t="s">
        <v>16</v>
      </c>
      <c r="O52" s="602" t="s">
        <v>16</v>
      </c>
      <c r="P52" s="602" t="s">
        <v>16</v>
      </c>
      <c r="Q52" s="649" t="s">
        <v>16</v>
      </c>
      <c r="R52" s="166"/>
      <c r="S52" s="90"/>
      <c r="T52" s="506"/>
      <c r="U52" s="651" t="s">
        <v>16</v>
      </c>
      <c r="V52" s="652" t="s">
        <v>16</v>
      </c>
      <c r="W52" s="652" t="s">
        <v>16</v>
      </c>
      <c r="X52" s="652" t="s">
        <v>16</v>
      </c>
      <c r="Y52" s="652" t="s">
        <v>16</v>
      </c>
      <c r="Z52" s="652" t="s">
        <v>16</v>
      </c>
      <c r="AA52" s="652" t="s">
        <v>16</v>
      </c>
      <c r="AB52" s="652" t="s">
        <v>16</v>
      </c>
      <c r="AC52" s="652" t="s">
        <v>16</v>
      </c>
      <c r="AD52" s="652" t="s">
        <v>16</v>
      </c>
      <c r="AE52" s="652" t="s">
        <v>16</v>
      </c>
      <c r="AF52" s="653" t="s">
        <v>16</v>
      </c>
      <c r="AG52" s="161"/>
      <c r="AH52" s="93"/>
      <c r="AI52" s="549"/>
      <c r="AJ52" s="654" t="s">
        <v>16</v>
      </c>
      <c r="AK52" s="654" t="s">
        <v>16</v>
      </c>
      <c r="AL52" s="655" t="s">
        <v>16</v>
      </c>
      <c r="AM52" s="655" t="s">
        <v>16</v>
      </c>
      <c r="AN52" s="655" t="s">
        <v>16</v>
      </c>
      <c r="AO52" s="655" t="s">
        <v>16</v>
      </c>
      <c r="AP52" s="655" t="s">
        <v>16</v>
      </c>
      <c r="AQ52" s="655" t="s">
        <v>16</v>
      </c>
      <c r="AR52" s="655" t="s">
        <v>16</v>
      </c>
      <c r="AS52" s="655" t="s">
        <v>16</v>
      </c>
      <c r="AT52" s="655" t="s">
        <v>16</v>
      </c>
      <c r="AU52" s="139">
        <f t="shared" si="19"/>
        <v>52</v>
      </c>
      <c r="AV52" s="144"/>
      <c r="AW52" s="96"/>
      <c r="AX52" s="530"/>
      <c r="AY52" s="656" t="s">
        <v>16</v>
      </c>
      <c r="AZ52" s="656" t="s">
        <v>16</v>
      </c>
      <c r="BA52" s="657" t="s">
        <v>16</v>
      </c>
      <c r="BB52" s="657" t="s">
        <v>16</v>
      </c>
      <c r="BC52" s="657" t="s">
        <v>16</v>
      </c>
      <c r="BD52" s="657" t="s">
        <v>16</v>
      </c>
      <c r="BE52" s="657" t="s">
        <v>16</v>
      </c>
      <c r="BF52" s="657" t="s">
        <v>16</v>
      </c>
      <c r="BG52" s="657" t="s">
        <v>16</v>
      </c>
      <c r="BH52" s="657" t="s">
        <v>16</v>
      </c>
      <c r="BI52" s="657" t="s">
        <v>16</v>
      </c>
      <c r="BJ52" s="1"/>
      <c r="BK52" s="1"/>
      <c r="BL52" s="1"/>
      <c r="BM52" s="1"/>
      <c r="BN52" s="1"/>
      <c r="BO52" s="1"/>
      <c r="BP52" s="1"/>
      <c r="BQ52" s="1"/>
      <c r="BR52" s="1"/>
      <c r="BS52" s="1"/>
      <c r="BT52" s="1"/>
      <c r="BU52" s="1"/>
      <c r="BV52" s="1"/>
      <c r="BW52" s="1"/>
    </row>
    <row r="53" spans="1:76" ht="12.75" customHeight="1">
      <c r="A53" s="736" t="s">
        <v>17</v>
      </c>
      <c r="B53" s="410" t="s">
        <v>25</v>
      </c>
      <c r="C53" s="619" t="s">
        <v>26</v>
      </c>
      <c r="D53" s="451"/>
      <c r="E53" s="452"/>
      <c r="F53" s="452"/>
      <c r="G53" s="452"/>
      <c r="H53" s="452"/>
      <c r="I53" s="452"/>
      <c r="J53" s="452"/>
      <c r="K53" s="452"/>
      <c r="L53" s="452"/>
      <c r="M53" s="452"/>
      <c r="N53" s="452"/>
      <c r="O53" s="452"/>
      <c r="P53" s="452"/>
      <c r="Q53" s="102"/>
      <c r="R53" s="621" t="s">
        <v>26</v>
      </c>
      <c r="S53" s="453"/>
      <c r="T53" s="454"/>
      <c r="U53" s="454"/>
      <c r="V53" s="454"/>
      <c r="W53" s="454"/>
      <c r="X53" s="454"/>
      <c r="Y53" s="454"/>
      <c r="Z53" s="454"/>
      <c r="AA53" s="454"/>
      <c r="AB53" s="454"/>
      <c r="AC53" s="454"/>
      <c r="AD53" s="454"/>
      <c r="AE53" s="454"/>
      <c r="AF53" s="105"/>
      <c r="AG53" s="623" t="s">
        <v>26</v>
      </c>
      <c r="AH53" s="455"/>
      <c r="AI53" s="455"/>
      <c r="AJ53" s="455"/>
      <c r="AK53" s="455"/>
      <c r="AL53" s="455"/>
      <c r="AM53" s="455"/>
      <c r="AN53" s="455"/>
      <c r="AO53" s="455"/>
      <c r="AP53" s="140" t="s">
        <v>95</v>
      </c>
      <c r="AQ53" s="455"/>
      <c r="AR53" s="455"/>
      <c r="AS53" s="455"/>
      <c r="AT53" s="108"/>
      <c r="AU53" s="155" t="s">
        <v>95</v>
      </c>
      <c r="AV53" s="631" t="s">
        <v>26</v>
      </c>
      <c r="AW53" s="456"/>
      <c r="AX53" s="456"/>
      <c r="AY53" s="456"/>
      <c r="AZ53" s="456"/>
      <c r="BA53" s="456"/>
      <c r="BB53" s="456"/>
      <c r="BC53" s="457"/>
      <c r="BD53" s="456"/>
      <c r="BE53" s="140" t="s">
        <v>95</v>
      </c>
      <c r="BF53" s="456"/>
      <c r="BG53" s="456"/>
      <c r="BH53" s="456"/>
      <c r="BI53" s="111"/>
      <c r="BJ53" s="1"/>
      <c r="BK53" s="1"/>
      <c r="BL53" s="1"/>
      <c r="BM53" s="1"/>
      <c r="BN53" s="1"/>
      <c r="BO53" s="1"/>
      <c r="BP53" s="1"/>
      <c r="BQ53" s="1"/>
      <c r="BR53" s="1"/>
      <c r="BS53" s="1"/>
      <c r="BT53" s="1"/>
      <c r="BU53" s="1"/>
      <c r="BV53" s="1"/>
      <c r="BW53" s="1"/>
      <c r="BX53" s="1"/>
    </row>
    <row r="54" spans="1:76" ht="12.75">
      <c r="A54" s="737"/>
      <c r="B54" s="68" t="s">
        <v>18</v>
      </c>
      <c r="C54" s="619" t="s">
        <v>29</v>
      </c>
      <c r="D54" s="451"/>
      <c r="E54" s="452"/>
      <c r="F54" s="452"/>
      <c r="G54" s="452"/>
      <c r="H54" s="452"/>
      <c r="I54" s="452"/>
      <c r="J54" s="452"/>
      <c r="K54" s="452"/>
      <c r="L54" s="452"/>
      <c r="M54" s="452"/>
      <c r="N54" s="452"/>
      <c r="O54" s="452"/>
      <c r="P54" s="452"/>
      <c r="Q54" s="102"/>
      <c r="R54" s="621" t="s">
        <v>29</v>
      </c>
      <c r="S54" s="453"/>
      <c r="T54" s="454"/>
      <c r="U54" s="454"/>
      <c r="V54" s="454"/>
      <c r="W54" s="454"/>
      <c r="X54" s="454"/>
      <c r="Y54" s="454"/>
      <c r="Z54" s="454"/>
      <c r="AA54" s="454"/>
      <c r="AB54" s="454"/>
      <c r="AC54" s="454"/>
      <c r="AD54" s="454"/>
      <c r="AE54" s="454"/>
      <c r="AF54" s="105"/>
      <c r="AG54" s="623" t="s">
        <v>29</v>
      </c>
      <c r="AH54" s="455"/>
      <c r="AI54" s="455"/>
      <c r="AJ54" s="455"/>
      <c r="AK54" s="455"/>
      <c r="AL54" s="455"/>
      <c r="AM54" s="455"/>
      <c r="AN54" s="455"/>
      <c r="AO54" s="455"/>
      <c r="AP54" s="140" t="s">
        <v>95</v>
      </c>
      <c r="AQ54" s="455"/>
      <c r="AR54" s="455"/>
      <c r="AS54" s="455"/>
      <c r="AT54" s="108"/>
      <c r="AU54" s="155" t="s">
        <v>95</v>
      </c>
      <c r="AV54" s="631" t="s">
        <v>29</v>
      </c>
      <c r="AW54" s="456"/>
      <c r="AX54" s="456"/>
      <c r="AY54" s="456"/>
      <c r="AZ54" s="456"/>
      <c r="BA54" s="456"/>
      <c r="BB54" s="456"/>
      <c r="BC54" s="457"/>
      <c r="BD54" s="456"/>
      <c r="BE54" s="140" t="s">
        <v>95</v>
      </c>
      <c r="BF54" s="456"/>
      <c r="BG54" s="456"/>
      <c r="BH54" s="456"/>
      <c r="BI54" s="111"/>
      <c r="BJ54" s="1"/>
      <c r="BK54" s="1"/>
      <c r="BL54" s="1"/>
      <c r="BM54" s="1"/>
      <c r="BN54" s="1"/>
      <c r="BO54" s="1"/>
      <c r="BP54" s="1"/>
      <c r="BQ54" s="1"/>
      <c r="BR54" s="1"/>
      <c r="BS54" s="1"/>
      <c r="BT54" s="1"/>
      <c r="BU54" s="1"/>
      <c r="BV54" s="1"/>
      <c r="BW54" s="1"/>
      <c r="BX54" s="1"/>
    </row>
    <row r="55" spans="1:76" ht="12.75">
      <c r="A55" s="738"/>
      <c r="B55" s="67" t="s">
        <v>19</v>
      </c>
      <c r="C55" s="620" t="s">
        <v>20</v>
      </c>
      <c r="D55" s="138"/>
      <c r="E55" s="122"/>
      <c r="F55" s="122"/>
      <c r="G55" s="122"/>
      <c r="H55" s="122"/>
      <c r="I55" s="122"/>
      <c r="J55" s="122"/>
      <c r="K55" s="122"/>
      <c r="L55" s="122"/>
      <c r="M55" s="122"/>
      <c r="N55" s="122"/>
      <c r="O55" s="122"/>
      <c r="P55" s="122"/>
      <c r="Q55" s="89"/>
      <c r="R55" s="622" t="s">
        <v>20</v>
      </c>
      <c r="S55" s="168"/>
      <c r="T55" s="123"/>
      <c r="U55" s="123"/>
      <c r="V55" s="123"/>
      <c r="W55" s="123"/>
      <c r="X55" s="123"/>
      <c r="Y55" s="123"/>
      <c r="Z55" s="123"/>
      <c r="AA55" s="123"/>
      <c r="AB55" s="123"/>
      <c r="AC55" s="123"/>
      <c r="AD55" s="123"/>
      <c r="AE55" s="123"/>
      <c r="AF55" s="92"/>
      <c r="AG55" s="624" t="s">
        <v>20</v>
      </c>
      <c r="AH55" s="124"/>
      <c r="AI55" s="124"/>
      <c r="AJ55" s="124"/>
      <c r="AK55" s="124"/>
      <c r="AL55" s="124"/>
      <c r="AM55" s="124"/>
      <c r="AN55" s="124"/>
      <c r="AO55" s="124"/>
      <c r="AP55" s="157" t="s">
        <v>95</v>
      </c>
      <c r="AQ55" s="124"/>
      <c r="AR55" s="124"/>
      <c r="AS55" s="124"/>
      <c r="AT55" s="95"/>
      <c r="AU55" s="156" t="s">
        <v>95</v>
      </c>
      <c r="AV55" s="632" t="s">
        <v>20</v>
      </c>
      <c r="AW55" s="125"/>
      <c r="AX55" s="125"/>
      <c r="AY55" s="125"/>
      <c r="AZ55" s="125"/>
      <c r="BA55" s="125"/>
      <c r="BB55" s="125"/>
      <c r="BC55" s="158"/>
      <c r="BD55" s="125"/>
      <c r="BE55" s="157" t="s">
        <v>95</v>
      </c>
      <c r="BF55" s="125"/>
      <c r="BG55" s="125"/>
      <c r="BH55" s="125"/>
      <c r="BI55" s="98"/>
      <c r="BJ55" s="1"/>
      <c r="BK55" s="1"/>
      <c r="BL55" s="1"/>
      <c r="BM55" s="1"/>
      <c r="BN55" s="1"/>
      <c r="BO55" s="1"/>
      <c r="BP55" s="1"/>
      <c r="BQ55" s="1"/>
      <c r="BR55" s="1"/>
      <c r="BS55" s="1"/>
      <c r="BT55" s="1"/>
      <c r="BU55" s="1"/>
      <c r="BV55" s="1"/>
      <c r="BW55" s="1"/>
      <c r="BX55" s="1"/>
    </row>
    <row r="57" ht="12.75">
      <c r="C57" s="695" t="s">
        <v>173</v>
      </c>
    </row>
    <row r="58" spans="2:4" ht="12.75" hidden="1">
      <c r="B58" s="690"/>
      <c r="C58" s="691">
        <v>1</v>
      </c>
      <c r="D58" s="692" t="s">
        <v>169</v>
      </c>
    </row>
    <row r="59" spans="3:4" ht="12.75" hidden="1">
      <c r="C59" s="691">
        <v>1.1</v>
      </c>
      <c r="D59" s="692" t="s">
        <v>170</v>
      </c>
    </row>
    <row r="60" spans="3:4" ht="12.75" hidden="1">
      <c r="C60" s="691">
        <v>1.2</v>
      </c>
      <c r="D60" s="692" t="s">
        <v>174</v>
      </c>
    </row>
    <row r="61" spans="3:4" ht="12.75" hidden="1">
      <c r="C61" s="691">
        <v>1.21</v>
      </c>
      <c r="D61" s="692" t="s">
        <v>175</v>
      </c>
    </row>
    <row r="62" spans="3:4" ht="12.75">
      <c r="C62" s="691"/>
      <c r="D62" s="692"/>
    </row>
    <row r="63" spans="3:4" ht="12.75">
      <c r="C63" s="691"/>
      <c r="D63" s="692"/>
    </row>
  </sheetData>
  <sheetProtection sheet="1" objects="1" scenarios="1"/>
  <mergeCells count="14">
    <mergeCell ref="AG6:AO6"/>
    <mergeCell ref="AV6:BD6"/>
    <mergeCell ref="R6:Z6"/>
    <mergeCell ref="A40:A42"/>
    <mergeCell ref="C6:K6"/>
    <mergeCell ref="AG41:AH41"/>
    <mergeCell ref="A14:A33"/>
    <mergeCell ref="A53:A55"/>
    <mergeCell ref="A9:A13"/>
    <mergeCell ref="A49:A50"/>
    <mergeCell ref="A51:A52"/>
    <mergeCell ref="A43:A44"/>
    <mergeCell ref="A45:A48"/>
    <mergeCell ref="A34:A39"/>
  </mergeCells>
  <printOptions/>
  <pageMargins left="0.6" right="0.5" top="0.6" bottom="0.5" header="0" footer="0"/>
  <pageSetup fitToWidth="2" orientation="landscape" scale="59" r:id="rId1"/>
  <colBreaks count="1" manualBreakCount="1">
    <brk id="3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Telex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Carlson</dc:creator>
  <cp:keywords/>
  <dc:description/>
  <cp:lastModifiedBy>DE Carlson</cp:lastModifiedBy>
  <cp:lastPrinted>2003-01-27T18:02:45Z</cp:lastPrinted>
  <dcterms:created xsi:type="dcterms:W3CDTF">1999-07-09T16:05:31Z</dcterms:created>
  <dcterms:modified xsi:type="dcterms:W3CDTF">2003-06-09T13:16:38Z</dcterms:modified>
  <cp:category/>
  <cp:version/>
  <cp:contentType/>
  <cp:contentStatus/>
</cp:coreProperties>
</file>